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EstaPastaDeTrabalho" defaultThemeVersion="166925"/>
  <mc:AlternateContent xmlns:mc="http://schemas.openxmlformats.org/markup-compatibility/2006">
    <mc:Choice Requires="x15">
      <x15ac:absPath xmlns:x15ac="http://schemas.microsoft.com/office/spreadsheetml/2010/11/ac" url="https://cefetrjbr.sharepoint.com/sites/DIRETORIADEENSINOCEFET-RJ/Documentos Compartilhados/DIREN - Gestão Profª Dayse Pastore/Diren 2024/PPA e RA/"/>
    </mc:Choice>
  </mc:AlternateContent>
  <xr:revisionPtr revIDLastSave="0" documentId="8_{F7C51948-A8B4-4FC3-A7C5-0B61E5C67C4B}" xr6:coauthVersionLast="47" xr6:coauthVersionMax="47" xr10:uidLastSave="{00000000-0000-0000-0000-000000000000}"/>
  <workbookProtection workbookAlgorithmName="SHA-512" workbookHashValue="5bYAPkvzdpFZi6vjYZn0Wt7Zg51OEH5pmSSSmSeoJaKS1zZ3bXE7Dkfg1s03EG2Gh3oSwoNARQ0Z9DXMd5ZoeQ==" workbookSaltValue="z4qs7kBZqMNa5wQLEboUDg==" workbookSpinCount="100000" lockStructure="1"/>
  <bookViews>
    <workbookView xWindow="-28920" yWindow="-120" windowWidth="29040" windowHeight="15840" tabRatio="969" xr2:uid="{00000000-000D-0000-FFFF-FFFF00000000}"/>
  </bookViews>
  <sheets>
    <sheet name="Total" sheetId="9" r:id="rId1"/>
    <sheet name="Docência - Disciplinas" sheetId="7" r:id="rId2"/>
    <sheet name="Docência EAD" sheetId="3" r:id="rId3"/>
    <sheet name="Docência - Estágio in Loco" sheetId="8" r:id="rId4"/>
    <sheet name="Orientações no Período" sheetId="4" r:id="rId5"/>
    <sheet name="Outras Atividades Acadêmicas" sheetId="5" r:id="rId6"/>
    <sheet name="Atividades Artísticas" sheetId="10" r:id="rId7"/>
    <sheet name="Atividades Complementares" sheetId="1" r:id="rId8"/>
    <sheet name="Atividades de Extensão" sheetId="2" r:id="rId9"/>
    <sheet name="Atividades de Pesquisa" sheetId="6" r:id="rId10"/>
  </sheets>
  <definedNames>
    <definedName name="_xlnm.Print_Area" localSheetId="6">'Atividades Artísticas'!$A$1:$I$22</definedName>
    <definedName name="_xlnm.Print_Area" localSheetId="7">'Atividades Complementares'!$A$1:$J$49</definedName>
    <definedName name="_xlnm.Print_Area" localSheetId="8">'Atividades de Extensão'!$A$1:$I$23</definedName>
    <definedName name="_xlnm.Print_Area" localSheetId="9">'Atividades de Pesquisa'!$A$1:$I$35</definedName>
    <definedName name="_xlnm.Print_Area" localSheetId="1">'Docência - Disciplinas'!$A$1:$Q$60</definedName>
    <definedName name="_xlnm.Print_Area" localSheetId="3">'Docência - Estágio in Loco'!$A$1:$L$66</definedName>
    <definedName name="_xlnm.Print_Area" localSheetId="2">'Docência EAD'!$A$1:$Q$49</definedName>
    <definedName name="_xlnm.Print_Area" localSheetId="4">'Orientações no Período'!$A$1:$K$83</definedName>
    <definedName name="_xlnm.Print_Area" localSheetId="5">'Outras Atividades Acadêmicas'!$A$1:$K$40</definedName>
    <definedName name="_xlnm.Print_Area" localSheetId="0">Total!$A$1:$Z$61</definedName>
    <definedName name="_xlnm.Print_Titles" localSheetId="4">'Orientações no Período'!$1:$4</definedName>
    <definedName name="_xlnm.Print_Titles" localSheetId="0">Total!$1:$12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6" i="9" l="1"/>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5" i="4"/>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5" i="3"/>
  <c r="S8" i="3"/>
  <c r="N8" i="3"/>
  <c r="P10" i="3"/>
  <c r="P11" i="3"/>
  <c r="P12" i="3"/>
  <c r="P13" i="3"/>
  <c r="P14" i="3"/>
  <c r="P15" i="3"/>
  <c r="P16" i="3"/>
  <c r="P17" i="3"/>
  <c r="P18" i="3"/>
  <c r="P19" i="3"/>
  <c r="P20" i="3"/>
  <c r="P21" i="3"/>
  <c r="O8" i="3"/>
  <c r="O9" i="3"/>
  <c r="O10" i="3"/>
  <c r="O11" i="3"/>
  <c r="O12" i="3"/>
  <c r="O13" i="3"/>
  <c r="O14" i="3"/>
  <c r="O15" i="3"/>
  <c r="O16" i="3"/>
  <c r="O17" i="3"/>
  <c r="O18" i="3"/>
  <c r="O19" i="3"/>
  <c r="O20" i="3"/>
  <c r="O21" i="3"/>
  <c r="S5" i="3"/>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 i="7"/>
  <c r="S5" i="7"/>
  <c r="S6" i="3"/>
  <c r="S7"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5" i="4"/>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N61" i="4" l="1"/>
  <c r="T47" i="3"/>
  <c r="T58" i="7"/>
  <c r="S47" i="3"/>
  <c r="M61" i="4"/>
  <c r="F68" i="9" l="1"/>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O5" i="7"/>
  <c r="W2" i="9" l="1"/>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O22" i="3" l="1"/>
  <c r="O23" i="3"/>
  <c r="O24" i="3"/>
  <c r="O25" i="3"/>
  <c r="O26" i="3"/>
  <c r="O27" i="3"/>
  <c r="O28" i="3"/>
  <c r="O29" i="3"/>
  <c r="O30" i="3"/>
  <c r="O31" i="3"/>
  <c r="O32" i="3"/>
  <c r="O33" i="3"/>
  <c r="O34" i="3"/>
  <c r="O35" i="3"/>
  <c r="O36" i="3"/>
  <c r="O37" i="3"/>
  <c r="O38" i="3"/>
  <c r="O39" i="3"/>
  <c r="O40" i="3"/>
  <c r="O41" i="3"/>
  <c r="O42" i="3"/>
  <c r="O43" i="3"/>
  <c r="O44" i="3"/>
  <c r="O5" i="3"/>
  <c r="O6" i="3"/>
  <c r="O7" i="3"/>
  <c r="P33" i="3"/>
  <c r="M6" i="3"/>
  <c r="R6" i="3" s="1"/>
  <c r="N6" i="3"/>
  <c r="M7" i="3"/>
  <c r="N7" i="3"/>
  <c r="M8" i="3"/>
  <c r="P8" i="3" s="1"/>
  <c r="M9" i="3"/>
  <c r="P9" i="3" s="1"/>
  <c r="N9" i="3"/>
  <c r="M10" i="3"/>
  <c r="N10" i="3"/>
  <c r="M11" i="3"/>
  <c r="N11" i="3"/>
  <c r="M12" i="3"/>
  <c r="N12" i="3"/>
  <c r="M13" i="3"/>
  <c r="N13" i="3"/>
  <c r="M14" i="3"/>
  <c r="N14" i="3"/>
  <c r="M15" i="3"/>
  <c r="N15" i="3"/>
  <c r="M16" i="3"/>
  <c r="N16" i="3"/>
  <c r="M17" i="3"/>
  <c r="N17" i="3"/>
  <c r="M18" i="3"/>
  <c r="N18" i="3"/>
  <c r="M19" i="3"/>
  <c r="N19" i="3"/>
  <c r="M20" i="3"/>
  <c r="N20" i="3"/>
  <c r="M21" i="3"/>
  <c r="N21" i="3"/>
  <c r="M22" i="3"/>
  <c r="P22" i="3" s="1"/>
  <c r="N22" i="3"/>
  <c r="M23" i="3"/>
  <c r="P23" i="3" s="1"/>
  <c r="N23" i="3"/>
  <c r="M24" i="3"/>
  <c r="P24" i="3" s="1"/>
  <c r="N24" i="3"/>
  <c r="M25" i="3"/>
  <c r="P25" i="3" s="1"/>
  <c r="N25" i="3"/>
  <c r="M26" i="3"/>
  <c r="P26" i="3" s="1"/>
  <c r="N26" i="3"/>
  <c r="M27" i="3"/>
  <c r="P27" i="3" s="1"/>
  <c r="N27" i="3"/>
  <c r="M28" i="3"/>
  <c r="P28" i="3" s="1"/>
  <c r="N28" i="3"/>
  <c r="M29" i="3"/>
  <c r="P29" i="3" s="1"/>
  <c r="N29" i="3"/>
  <c r="M30" i="3"/>
  <c r="P30" i="3" s="1"/>
  <c r="N30" i="3"/>
  <c r="M31" i="3"/>
  <c r="P31" i="3" s="1"/>
  <c r="N31" i="3"/>
  <c r="M32" i="3"/>
  <c r="P32" i="3" s="1"/>
  <c r="N32" i="3"/>
  <c r="M33" i="3"/>
  <c r="N33" i="3"/>
  <c r="M34" i="3"/>
  <c r="P34" i="3" s="1"/>
  <c r="N34" i="3"/>
  <c r="M35" i="3"/>
  <c r="P35" i="3" s="1"/>
  <c r="N35" i="3"/>
  <c r="M36" i="3"/>
  <c r="P36" i="3" s="1"/>
  <c r="N36" i="3"/>
  <c r="M37" i="3"/>
  <c r="P37" i="3" s="1"/>
  <c r="N37" i="3"/>
  <c r="M38" i="3"/>
  <c r="P38" i="3" s="1"/>
  <c r="N38" i="3"/>
  <c r="M39" i="3"/>
  <c r="P39" i="3" s="1"/>
  <c r="N39" i="3"/>
  <c r="M40" i="3"/>
  <c r="P40" i="3" s="1"/>
  <c r="N40" i="3"/>
  <c r="M41" i="3"/>
  <c r="P41" i="3" s="1"/>
  <c r="N41" i="3"/>
  <c r="M42" i="3"/>
  <c r="P42" i="3" s="1"/>
  <c r="N42" i="3"/>
  <c r="M43" i="3"/>
  <c r="P43" i="3" s="1"/>
  <c r="N43" i="3"/>
  <c r="M44" i="3"/>
  <c r="P44" i="3" s="1"/>
  <c r="N44" i="3"/>
  <c r="N5" i="3"/>
  <c r="M5" i="3"/>
  <c r="R5" i="3" s="1"/>
  <c r="S58" i="7" s="1"/>
  <c r="F67" i="9" s="1"/>
  <c r="I48" i="1"/>
  <c r="P59" i="9" s="1"/>
  <c r="I47" i="1"/>
  <c r="P57" i="9" s="1"/>
  <c r="M6" i="7"/>
  <c r="R6" i="7" s="1"/>
  <c r="N6" i="7"/>
  <c r="O6" i="7"/>
  <c r="M7" i="7"/>
  <c r="R7" i="7" s="1"/>
  <c r="N7" i="7"/>
  <c r="O7" i="7"/>
  <c r="M8" i="7"/>
  <c r="N8" i="7"/>
  <c r="O8" i="7"/>
  <c r="M9" i="7"/>
  <c r="N9" i="7"/>
  <c r="O9" i="7"/>
  <c r="M10" i="7"/>
  <c r="R10" i="7" s="1"/>
  <c r="N10" i="7"/>
  <c r="O10" i="7"/>
  <c r="M11" i="7"/>
  <c r="N11" i="7"/>
  <c r="O11" i="7"/>
  <c r="M12" i="7"/>
  <c r="R12" i="7" s="1"/>
  <c r="N12" i="7"/>
  <c r="O12" i="7"/>
  <c r="M13" i="7"/>
  <c r="N13" i="7"/>
  <c r="O13" i="7"/>
  <c r="M14" i="7"/>
  <c r="R14" i="7" s="1"/>
  <c r="N14" i="7"/>
  <c r="O14" i="7"/>
  <c r="M15" i="7"/>
  <c r="N15" i="7"/>
  <c r="O15" i="7"/>
  <c r="M16" i="7"/>
  <c r="R16" i="7" s="1"/>
  <c r="P16" i="7"/>
  <c r="N16" i="7"/>
  <c r="O16" i="7"/>
  <c r="M17" i="7"/>
  <c r="R17" i="7" s="1"/>
  <c r="N17" i="7"/>
  <c r="O17" i="7"/>
  <c r="M18" i="7"/>
  <c r="N18" i="7"/>
  <c r="O18" i="7"/>
  <c r="M19" i="7"/>
  <c r="N19" i="7"/>
  <c r="O19" i="7"/>
  <c r="M20" i="7"/>
  <c r="N20" i="7"/>
  <c r="O20" i="7"/>
  <c r="M21" i="7"/>
  <c r="R21" i="7" s="1"/>
  <c r="N21" i="7"/>
  <c r="O21" i="7"/>
  <c r="M22" i="7"/>
  <c r="P22" i="7" s="1"/>
  <c r="N22" i="7"/>
  <c r="O22" i="7"/>
  <c r="M23" i="7"/>
  <c r="P23" i="7" s="1"/>
  <c r="N23" i="7"/>
  <c r="O23" i="7"/>
  <c r="M24" i="7"/>
  <c r="P24" i="7" s="1"/>
  <c r="N24" i="7"/>
  <c r="O24" i="7"/>
  <c r="M25" i="7"/>
  <c r="P25" i="7" s="1"/>
  <c r="N25" i="7"/>
  <c r="O25" i="7"/>
  <c r="M26" i="7"/>
  <c r="P26" i="7" s="1"/>
  <c r="N26" i="7"/>
  <c r="O26" i="7"/>
  <c r="M27" i="7"/>
  <c r="P27" i="7" s="1"/>
  <c r="N27" i="7"/>
  <c r="O27" i="7"/>
  <c r="M28" i="7"/>
  <c r="P28" i="7" s="1"/>
  <c r="N28" i="7"/>
  <c r="O28" i="7"/>
  <c r="M29" i="7"/>
  <c r="P29" i="7" s="1"/>
  <c r="N29" i="7"/>
  <c r="O29" i="7"/>
  <c r="M30" i="7"/>
  <c r="P30" i="7" s="1"/>
  <c r="N30" i="7"/>
  <c r="O30" i="7"/>
  <c r="M31" i="7"/>
  <c r="P31" i="7" s="1"/>
  <c r="N31" i="7"/>
  <c r="O31" i="7"/>
  <c r="M32" i="7"/>
  <c r="P32" i="7" s="1"/>
  <c r="N32" i="7"/>
  <c r="O32" i="7"/>
  <c r="M33" i="7"/>
  <c r="P33" i="7" s="1"/>
  <c r="N33" i="7"/>
  <c r="O33" i="7"/>
  <c r="M34" i="7"/>
  <c r="P34" i="7" s="1"/>
  <c r="N34" i="7"/>
  <c r="O34" i="7"/>
  <c r="M35" i="7"/>
  <c r="P35" i="7" s="1"/>
  <c r="N35" i="7"/>
  <c r="O35" i="7"/>
  <c r="M36" i="7"/>
  <c r="P36" i="7" s="1"/>
  <c r="N36" i="7"/>
  <c r="O36" i="7"/>
  <c r="M37" i="7"/>
  <c r="P37" i="7" s="1"/>
  <c r="N37" i="7"/>
  <c r="O37" i="7"/>
  <c r="M38" i="7"/>
  <c r="P38" i="7" s="1"/>
  <c r="N38" i="7"/>
  <c r="O38" i="7"/>
  <c r="M39" i="7"/>
  <c r="P39" i="7" s="1"/>
  <c r="N39" i="7"/>
  <c r="O39" i="7"/>
  <c r="M40" i="7"/>
  <c r="P40" i="7" s="1"/>
  <c r="N40" i="7"/>
  <c r="O40" i="7"/>
  <c r="M41" i="7"/>
  <c r="P41" i="7" s="1"/>
  <c r="N41" i="7"/>
  <c r="O41" i="7"/>
  <c r="M42" i="7"/>
  <c r="P42" i="7" s="1"/>
  <c r="N42" i="7"/>
  <c r="O42" i="7"/>
  <c r="M43" i="7"/>
  <c r="P43" i="7" s="1"/>
  <c r="N43" i="7"/>
  <c r="O43" i="7"/>
  <c r="M44" i="7"/>
  <c r="P44" i="7" s="1"/>
  <c r="N44" i="7"/>
  <c r="O44" i="7"/>
  <c r="M45" i="7"/>
  <c r="P45" i="7" s="1"/>
  <c r="N45" i="7"/>
  <c r="O45" i="7"/>
  <c r="M46" i="7"/>
  <c r="P46" i="7" s="1"/>
  <c r="N46" i="7"/>
  <c r="O46" i="7"/>
  <c r="M47" i="7"/>
  <c r="P47" i="7" s="1"/>
  <c r="N47" i="7"/>
  <c r="O47" i="7"/>
  <c r="M48" i="7"/>
  <c r="P48" i="7" s="1"/>
  <c r="N48" i="7"/>
  <c r="O48" i="7"/>
  <c r="M49" i="7"/>
  <c r="P49" i="7" s="1"/>
  <c r="N49" i="7"/>
  <c r="O49" i="7"/>
  <c r="M50" i="7"/>
  <c r="P50" i="7" s="1"/>
  <c r="N50" i="7"/>
  <c r="O50" i="7"/>
  <c r="M51" i="7"/>
  <c r="P51" i="7" s="1"/>
  <c r="N51" i="7"/>
  <c r="O51" i="7"/>
  <c r="M52" i="7"/>
  <c r="P52" i="7" s="1"/>
  <c r="N52" i="7"/>
  <c r="O52" i="7"/>
  <c r="M53" i="7"/>
  <c r="P53" i="7" s="1"/>
  <c r="N53" i="7"/>
  <c r="O53" i="7"/>
  <c r="M54" i="7"/>
  <c r="P54" i="7" s="1"/>
  <c r="N54" i="7"/>
  <c r="O54" i="7"/>
  <c r="M55" i="7"/>
  <c r="P55" i="7" s="1"/>
  <c r="N55" i="7"/>
  <c r="O55" i="7"/>
  <c r="M56" i="7"/>
  <c r="P56" i="7" s="1"/>
  <c r="N56" i="7"/>
  <c r="O56" i="7"/>
  <c r="M57" i="7"/>
  <c r="P57" i="7" s="1"/>
  <c r="N57" i="7"/>
  <c r="O57" i="7"/>
  <c r="I6" i="4"/>
  <c r="K6" i="4" s="1"/>
  <c r="J6" i="4" s="1"/>
  <c r="I7" i="4"/>
  <c r="K7" i="4" s="1"/>
  <c r="J7" i="4"/>
  <c r="L7" i="4"/>
  <c r="I8" i="4"/>
  <c r="K8" i="4" s="1"/>
  <c r="J8" i="4" s="1"/>
  <c r="J70" i="4" s="1"/>
  <c r="G25" i="9" s="1"/>
  <c r="L8" i="4"/>
  <c r="I9" i="4"/>
  <c r="K9" i="4" s="1"/>
  <c r="J9" i="4" s="1"/>
  <c r="L9" i="4"/>
  <c r="I10" i="4"/>
  <c r="K10" i="4" s="1"/>
  <c r="J10" i="4" s="1"/>
  <c r="L10" i="4"/>
  <c r="I11" i="4"/>
  <c r="K11" i="4" s="1"/>
  <c r="J11" i="4" s="1"/>
  <c r="J82" i="4" s="1"/>
  <c r="G37" i="9" s="1"/>
  <c r="L11" i="4"/>
  <c r="I12" i="4"/>
  <c r="I13" i="4"/>
  <c r="J13" i="4"/>
  <c r="L13" i="4"/>
  <c r="I14" i="4"/>
  <c r="I15" i="4"/>
  <c r="J15" i="4"/>
  <c r="L15" i="4"/>
  <c r="I16" i="4"/>
  <c r="J16" i="4"/>
  <c r="L16" i="4"/>
  <c r="I17" i="4"/>
  <c r="J17" i="4"/>
  <c r="L17" i="4"/>
  <c r="I18" i="4"/>
  <c r="J18" i="4"/>
  <c r="L18" i="4"/>
  <c r="I19" i="4"/>
  <c r="J19" i="4"/>
  <c r="L19" i="4"/>
  <c r="I20" i="4"/>
  <c r="J20" i="4"/>
  <c r="L20" i="4"/>
  <c r="I21" i="4"/>
  <c r="J21" i="4"/>
  <c r="L21" i="4"/>
  <c r="I22" i="4"/>
  <c r="L22" i="4"/>
  <c r="I23" i="4"/>
  <c r="J23" i="4"/>
  <c r="L23" i="4"/>
  <c r="I24" i="4"/>
  <c r="J24" i="4"/>
  <c r="L24" i="4"/>
  <c r="I25" i="4"/>
  <c r="L25" i="4"/>
  <c r="I26" i="4"/>
  <c r="J26" i="4"/>
  <c r="L26" i="4"/>
  <c r="I27" i="4"/>
  <c r="J27" i="4"/>
  <c r="L27" i="4"/>
  <c r="I28" i="4"/>
  <c r="J28" i="4"/>
  <c r="L28" i="4"/>
  <c r="I29" i="4"/>
  <c r="L29" i="4"/>
  <c r="I30" i="4"/>
  <c r="L30" i="4"/>
  <c r="I31" i="4"/>
  <c r="J31" i="4"/>
  <c r="L31" i="4"/>
  <c r="I32" i="4"/>
  <c r="L32" i="4"/>
  <c r="I33" i="4"/>
  <c r="J33" i="4"/>
  <c r="L33" i="4"/>
  <c r="I34" i="4"/>
  <c r="L34" i="4"/>
  <c r="I35" i="4"/>
  <c r="J35" i="4"/>
  <c r="L35" i="4"/>
  <c r="I36" i="4"/>
  <c r="J36" i="4"/>
  <c r="L36" i="4"/>
  <c r="I37" i="4"/>
  <c r="J37" i="4"/>
  <c r="L37" i="4"/>
  <c r="I38" i="4"/>
  <c r="J38" i="4"/>
  <c r="L38" i="4"/>
  <c r="I39" i="4"/>
  <c r="J39" i="4"/>
  <c r="L39" i="4"/>
  <c r="I40" i="4"/>
  <c r="J40" i="4"/>
  <c r="L40" i="4"/>
  <c r="I41" i="4"/>
  <c r="J41" i="4"/>
  <c r="L41" i="4"/>
  <c r="I42" i="4"/>
  <c r="J42" i="4"/>
  <c r="L42" i="4"/>
  <c r="I43" i="4"/>
  <c r="J43" i="4"/>
  <c r="L43" i="4"/>
  <c r="I44" i="4"/>
  <c r="J44" i="4"/>
  <c r="L44" i="4"/>
  <c r="I45" i="4"/>
  <c r="J45" i="4"/>
  <c r="L45" i="4"/>
  <c r="I46" i="4"/>
  <c r="J46" i="4"/>
  <c r="L46" i="4"/>
  <c r="I47" i="4"/>
  <c r="J47" i="4"/>
  <c r="L47" i="4"/>
  <c r="I48" i="4"/>
  <c r="J48" i="4"/>
  <c r="L48" i="4"/>
  <c r="I49" i="4"/>
  <c r="J49" i="4"/>
  <c r="L49" i="4"/>
  <c r="I50" i="4"/>
  <c r="J50" i="4"/>
  <c r="L50" i="4"/>
  <c r="I51" i="4"/>
  <c r="J51" i="4"/>
  <c r="L51" i="4"/>
  <c r="I52" i="4"/>
  <c r="J52" i="4"/>
  <c r="L52" i="4"/>
  <c r="I53" i="4"/>
  <c r="J53" i="4"/>
  <c r="L53" i="4"/>
  <c r="I54" i="4"/>
  <c r="J54" i="4"/>
  <c r="L54" i="4"/>
  <c r="I55" i="4"/>
  <c r="J55" i="4"/>
  <c r="L55" i="4"/>
  <c r="I56" i="4"/>
  <c r="J56" i="4"/>
  <c r="L56" i="4"/>
  <c r="I57" i="4"/>
  <c r="J57" i="4"/>
  <c r="L57" i="4"/>
  <c r="I58" i="4"/>
  <c r="J58" i="4"/>
  <c r="L58" i="4"/>
  <c r="I59" i="4"/>
  <c r="J59" i="4"/>
  <c r="L59" i="4"/>
  <c r="I60" i="4"/>
  <c r="J60" i="4"/>
  <c r="L60" i="4"/>
  <c r="M9" i="8"/>
  <c r="N9" i="8"/>
  <c r="M10" i="8"/>
  <c r="N10" i="8"/>
  <c r="M11" i="8"/>
  <c r="N11" i="8"/>
  <c r="M12" i="8"/>
  <c r="N12" i="8"/>
  <c r="M13" i="8"/>
  <c r="N13" i="8"/>
  <c r="M14" i="8"/>
  <c r="N14" i="8"/>
  <c r="M15" i="8"/>
  <c r="N15" i="8"/>
  <c r="M16" i="8"/>
  <c r="N16" i="8"/>
  <c r="M17" i="8"/>
  <c r="N17" i="8"/>
  <c r="M18" i="8"/>
  <c r="N18" i="8"/>
  <c r="M19" i="8"/>
  <c r="N19" i="8"/>
  <c r="M20" i="8"/>
  <c r="N20" i="8"/>
  <c r="M21" i="8"/>
  <c r="N21" i="8"/>
  <c r="M22" i="8"/>
  <c r="N22" i="8"/>
  <c r="M23" i="8"/>
  <c r="N23" i="8"/>
  <c r="M24" i="8"/>
  <c r="N24" i="8"/>
  <c r="M25" i="8"/>
  <c r="N25" i="8"/>
  <c r="M26" i="8"/>
  <c r="N26" i="8"/>
  <c r="M27" i="8"/>
  <c r="N27" i="8"/>
  <c r="M28" i="8"/>
  <c r="N28" i="8"/>
  <c r="M29" i="8"/>
  <c r="N29" i="8"/>
  <c r="M30" i="8"/>
  <c r="N30" i="8"/>
  <c r="M31" i="8"/>
  <c r="N31" i="8"/>
  <c r="M32" i="8"/>
  <c r="N32" i="8"/>
  <c r="M33" i="8"/>
  <c r="N33" i="8"/>
  <c r="M34" i="8"/>
  <c r="N34" i="8"/>
  <c r="M35" i="8"/>
  <c r="N35" i="8"/>
  <c r="M36" i="8"/>
  <c r="N36" i="8"/>
  <c r="M37" i="8"/>
  <c r="N37" i="8"/>
  <c r="M38" i="8"/>
  <c r="N38" i="8"/>
  <c r="M39" i="8"/>
  <c r="N39" i="8"/>
  <c r="M40" i="8"/>
  <c r="N40" i="8"/>
  <c r="M41" i="8"/>
  <c r="N41" i="8"/>
  <c r="M42" i="8"/>
  <c r="N42" i="8"/>
  <c r="M43" i="8"/>
  <c r="N43" i="8"/>
  <c r="M44" i="8"/>
  <c r="N44" i="8"/>
  <c r="J13" i="8"/>
  <c r="J14" i="8"/>
  <c r="J15" i="8"/>
  <c r="J16" i="8"/>
  <c r="J17" i="8"/>
  <c r="J18" i="8"/>
  <c r="J19" i="8"/>
  <c r="J20" i="8"/>
  <c r="J21" i="8"/>
  <c r="J22" i="8"/>
  <c r="J23" i="8"/>
  <c r="J24" i="8"/>
  <c r="J25" i="8"/>
  <c r="J26" i="8"/>
  <c r="J27" i="8"/>
  <c r="J28" i="8"/>
  <c r="J29" i="8"/>
  <c r="J30" i="8"/>
  <c r="J31" i="8"/>
  <c r="J32" i="8"/>
  <c r="J33" i="8"/>
  <c r="J34" i="8"/>
  <c r="I11" i="8"/>
  <c r="J11" i="8"/>
  <c r="J12" i="8"/>
  <c r="I35" i="8"/>
  <c r="J35" i="8"/>
  <c r="I36" i="8"/>
  <c r="J36" i="8"/>
  <c r="I37" i="8"/>
  <c r="J37" i="8"/>
  <c r="I38" i="8"/>
  <c r="J38" i="8"/>
  <c r="I39" i="8"/>
  <c r="J39" i="8"/>
  <c r="I40" i="8"/>
  <c r="J40" i="8"/>
  <c r="I41" i="8"/>
  <c r="J41" i="8"/>
  <c r="I42" i="8"/>
  <c r="J42" i="8"/>
  <c r="I43" i="8"/>
  <c r="J43" i="8"/>
  <c r="I44" i="8"/>
  <c r="J44" i="8"/>
  <c r="I45" i="8"/>
  <c r="J45" i="8"/>
  <c r="I46" i="8"/>
  <c r="J46" i="8"/>
  <c r="I47" i="8"/>
  <c r="J47" i="8"/>
  <c r="I48" i="8"/>
  <c r="J48" i="8"/>
  <c r="P21" i="7"/>
  <c r="P14" i="7"/>
  <c r="J32" i="4"/>
  <c r="J30" i="4"/>
  <c r="J29" i="4"/>
  <c r="J22" i="4"/>
  <c r="J34" i="4"/>
  <c r="L14" i="4"/>
  <c r="J14" i="4"/>
  <c r="L12" i="4"/>
  <c r="J12" i="4"/>
  <c r="L6" i="4"/>
  <c r="J25" i="4"/>
  <c r="N2" i="9"/>
  <c r="I6" i="8"/>
  <c r="J6" i="8"/>
  <c r="I7" i="8"/>
  <c r="J7" i="8"/>
  <c r="I8" i="8"/>
  <c r="J8" i="8"/>
  <c r="I9" i="8"/>
  <c r="J9" i="8"/>
  <c r="I10" i="8"/>
  <c r="J10" i="8"/>
  <c r="I49" i="8"/>
  <c r="J49" i="8"/>
  <c r="I50" i="8"/>
  <c r="J50" i="8"/>
  <c r="I51" i="8"/>
  <c r="J51" i="8"/>
  <c r="I52" i="8"/>
  <c r="J52" i="8"/>
  <c r="I53" i="8"/>
  <c r="J53" i="8"/>
  <c r="I54" i="8"/>
  <c r="J54" i="8"/>
  <c r="I55" i="8"/>
  <c r="J55" i="8"/>
  <c r="I56" i="8"/>
  <c r="J56" i="8"/>
  <c r="I57" i="8"/>
  <c r="J57" i="8"/>
  <c r="I58" i="8"/>
  <c r="J58" i="8"/>
  <c r="I59" i="8"/>
  <c r="J59" i="8"/>
  <c r="I60" i="8"/>
  <c r="J60" i="8"/>
  <c r="I61" i="8"/>
  <c r="J61" i="8"/>
  <c r="I62" i="8"/>
  <c r="J62" i="8"/>
  <c r="I63" i="8"/>
  <c r="J63" i="8"/>
  <c r="N6" i="8"/>
  <c r="N7" i="8"/>
  <c r="N8" i="8"/>
  <c r="N45" i="8"/>
  <c r="N46" i="8"/>
  <c r="N47" i="8"/>
  <c r="N48" i="8"/>
  <c r="N49" i="8"/>
  <c r="N50" i="8"/>
  <c r="N51" i="8"/>
  <c r="N52" i="8"/>
  <c r="N53" i="8"/>
  <c r="N54" i="8"/>
  <c r="N55" i="8"/>
  <c r="N56" i="8"/>
  <c r="N57" i="8"/>
  <c r="N58" i="8"/>
  <c r="N59" i="8"/>
  <c r="N60" i="8"/>
  <c r="N61" i="8"/>
  <c r="N62" i="8"/>
  <c r="N63" i="8"/>
  <c r="N5" i="8"/>
  <c r="I33" i="5"/>
  <c r="J33" i="5" s="1"/>
  <c r="G40" i="9" s="1"/>
  <c r="I34" i="5"/>
  <c r="J34" i="5" s="1"/>
  <c r="G41" i="9" s="1"/>
  <c r="I35" i="5"/>
  <c r="J35" i="5" s="1"/>
  <c r="G42" i="9" s="1"/>
  <c r="I36" i="5"/>
  <c r="J36" i="5" s="1"/>
  <c r="G43" i="9" s="1"/>
  <c r="I37" i="5"/>
  <c r="J37" i="5" s="1"/>
  <c r="G44" i="9" s="1"/>
  <c r="I38" i="5"/>
  <c r="J38" i="5" s="1"/>
  <c r="G45" i="9" s="1"/>
  <c r="I39" i="5"/>
  <c r="I32" i="5"/>
  <c r="J32" i="5" s="1"/>
  <c r="G39" i="9" s="1"/>
  <c r="W3" i="9"/>
  <c r="Q3" i="9"/>
  <c r="N5" i="9"/>
  <c r="J5" i="8"/>
  <c r="M5" i="8" s="1"/>
  <c r="I46" i="1"/>
  <c r="P55" i="9" s="1"/>
  <c r="I45" i="1"/>
  <c r="P52" i="9" s="1"/>
  <c r="I31" i="1"/>
  <c r="P40" i="9" s="1"/>
  <c r="I7" i="1"/>
  <c r="P17" i="9" s="1"/>
  <c r="I8" i="1"/>
  <c r="P18" i="9" s="1"/>
  <c r="I9" i="1"/>
  <c r="P19" i="9" s="1"/>
  <c r="I10" i="1"/>
  <c r="P20" i="9" s="1"/>
  <c r="I11" i="1"/>
  <c r="P21" i="9" s="1"/>
  <c r="I12" i="1"/>
  <c r="P22" i="9" s="1"/>
  <c r="I13" i="1"/>
  <c r="P23" i="9" s="1"/>
  <c r="I14" i="1"/>
  <c r="P24" i="9" s="1"/>
  <c r="I15" i="1"/>
  <c r="P25" i="9" s="1"/>
  <c r="I16" i="1"/>
  <c r="P26" i="9" s="1"/>
  <c r="I17" i="1"/>
  <c r="P27" i="9" s="1"/>
  <c r="I18" i="1"/>
  <c r="P28" i="9" s="1"/>
  <c r="I6" i="1"/>
  <c r="P16" i="9" s="1"/>
  <c r="H20" i="10"/>
  <c r="P14" i="9" s="1"/>
  <c r="H21" i="10"/>
  <c r="P15" i="9"/>
  <c r="H19" i="10"/>
  <c r="P13" i="9" s="1"/>
  <c r="H18" i="10"/>
  <c r="G59" i="9"/>
  <c r="H17" i="10"/>
  <c r="G58" i="9" s="1"/>
  <c r="H16" i="10"/>
  <c r="G57" i="9" s="1"/>
  <c r="H15" i="10"/>
  <c r="G56" i="9" s="1"/>
  <c r="H14" i="10"/>
  <c r="G55" i="9"/>
  <c r="H13" i="10"/>
  <c r="G54" i="9" s="1"/>
  <c r="J65" i="9" s="1"/>
  <c r="H12" i="10"/>
  <c r="G53" i="9"/>
  <c r="H11" i="10"/>
  <c r="G52" i="9" s="1"/>
  <c r="H10" i="10"/>
  <c r="G51" i="9"/>
  <c r="H9" i="10"/>
  <c r="G50" i="9" s="1"/>
  <c r="H8" i="10"/>
  <c r="G49" i="9" s="1"/>
  <c r="H7" i="10"/>
  <c r="G48" i="9" s="1"/>
  <c r="H6" i="10"/>
  <c r="G47" i="9"/>
  <c r="N5" i="7"/>
  <c r="M5" i="7"/>
  <c r="R5" i="7" s="1"/>
  <c r="M63" i="8"/>
  <c r="M62" i="8"/>
  <c r="K62" i="8" s="1"/>
  <c r="M61" i="8"/>
  <c r="K61" i="8" s="1"/>
  <c r="M60" i="8"/>
  <c r="K60" i="8" s="1"/>
  <c r="M59" i="8"/>
  <c r="M58" i="8"/>
  <c r="K58" i="8" s="1"/>
  <c r="M57" i="8"/>
  <c r="K57" i="8" s="1"/>
  <c r="M56" i="8"/>
  <c r="K56" i="8" s="1"/>
  <c r="M55" i="8"/>
  <c r="M54" i="8"/>
  <c r="K54" i="8" s="1"/>
  <c r="M53" i="8"/>
  <c r="K53" i="8" s="1"/>
  <c r="M52" i="8"/>
  <c r="K52" i="8" s="1"/>
  <c r="M51" i="8"/>
  <c r="M50" i="8"/>
  <c r="K50" i="8" s="1"/>
  <c r="M49" i="8"/>
  <c r="K49" i="8" s="1"/>
  <c r="M48" i="8"/>
  <c r="K48" i="8" s="1"/>
  <c r="M47" i="8"/>
  <c r="M46" i="8"/>
  <c r="K46" i="8" s="1"/>
  <c r="M45" i="8"/>
  <c r="K45" i="8" s="1"/>
  <c r="M8" i="8"/>
  <c r="K8" i="8" s="1"/>
  <c r="M7" i="8"/>
  <c r="M6" i="8"/>
  <c r="K6" i="8" s="1"/>
  <c r="I5" i="8"/>
  <c r="I82" i="4"/>
  <c r="I81" i="4"/>
  <c r="I80" i="4"/>
  <c r="J79" i="4"/>
  <c r="G34" i="9" s="1"/>
  <c r="I79" i="4"/>
  <c r="I78" i="4"/>
  <c r="J77" i="4"/>
  <c r="G32" i="9" s="1"/>
  <c r="I77" i="4"/>
  <c r="J76" i="4"/>
  <c r="G31" i="9" s="1"/>
  <c r="I76" i="4"/>
  <c r="J75" i="4"/>
  <c r="G30" i="9" s="1"/>
  <c r="I75" i="4"/>
  <c r="I74" i="4"/>
  <c r="I73" i="4"/>
  <c r="J72" i="4"/>
  <c r="G27" i="9" s="1"/>
  <c r="I72" i="4"/>
  <c r="J71" i="4"/>
  <c r="G26" i="9" s="1"/>
  <c r="I71" i="4"/>
  <c r="I70" i="4"/>
  <c r="I69" i="4"/>
  <c r="J68" i="4"/>
  <c r="G23" i="9" s="1"/>
  <c r="I68" i="4"/>
  <c r="I67" i="4"/>
  <c r="I66" i="4"/>
  <c r="I65" i="4"/>
  <c r="I64" i="4"/>
  <c r="I5" i="4"/>
  <c r="K5" i="4" s="1"/>
  <c r="J5" i="4" s="1"/>
  <c r="J73" i="4" s="1"/>
  <c r="G28" i="9" s="1"/>
  <c r="J39" i="5"/>
  <c r="G46" i="9" s="1"/>
  <c r="H34" i="6"/>
  <c r="X60" i="9" s="1"/>
  <c r="H33" i="6"/>
  <c r="X59" i="9" s="1"/>
  <c r="H32" i="6"/>
  <c r="X58" i="9" s="1"/>
  <c r="H31" i="6"/>
  <c r="X57" i="9" s="1"/>
  <c r="H30" i="6"/>
  <c r="X56" i="9"/>
  <c r="H29" i="6"/>
  <c r="X55" i="9" s="1"/>
  <c r="H28" i="6"/>
  <c r="X54" i="9"/>
  <c r="H27" i="6"/>
  <c r="X53" i="9" s="1"/>
  <c r="H26" i="6"/>
  <c r="X52" i="9"/>
  <c r="H25" i="6"/>
  <c r="X51" i="9" s="1"/>
  <c r="H24" i="6"/>
  <c r="X50" i="9" s="1"/>
  <c r="H23" i="6"/>
  <c r="X49" i="9" s="1"/>
  <c r="H22" i="6"/>
  <c r="X48" i="9"/>
  <c r="H21" i="6"/>
  <c r="X47" i="9" s="1"/>
  <c r="H20" i="6"/>
  <c r="X46" i="9"/>
  <c r="H19" i="6"/>
  <c r="X45" i="9" s="1"/>
  <c r="H18" i="6"/>
  <c r="X44" i="9" s="1"/>
  <c r="H17" i="6"/>
  <c r="X43" i="9" s="1"/>
  <c r="H16" i="6"/>
  <c r="X42" i="9" s="1"/>
  <c r="H15" i="6"/>
  <c r="X41" i="9" s="1"/>
  <c r="H14" i="6"/>
  <c r="X40" i="9"/>
  <c r="H13" i="6"/>
  <c r="X39" i="9" s="1"/>
  <c r="H12" i="6"/>
  <c r="X38" i="9"/>
  <c r="H11" i="6"/>
  <c r="X37" i="9" s="1"/>
  <c r="H10" i="6"/>
  <c r="X36" i="9"/>
  <c r="H9" i="6"/>
  <c r="X35" i="9" s="1"/>
  <c r="H8" i="6"/>
  <c r="X34" i="9" s="1"/>
  <c r="H7" i="6"/>
  <c r="X33" i="9" s="1"/>
  <c r="H6" i="6"/>
  <c r="X32" i="9"/>
  <c r="H22" i="2"/>
  <c r="X31" i="9" s="1"/>
  <c r="H21" i="2"/>
  <c r="X30" i="9"/>
  <c r="H20" i="2"/>
  <c r="X29" i="9" s="1"/>
  <c r="H19" i="2"/>
  <c r="X26" i="9"/>
  <c r="H18" i="2"/>
  <c r="X25" i="9" s="1"/>
  <c r="H17" i="2"/>
  <c r="X24" i="9" s="1"/>
  <c r="H16" i="2"/>
  <c r="X23" i="9" s="1"/>
  <c r="H15" i="2"/>
  <c r="X22" i="9" s="1"/>
  <c r="H14" i="2"/>
  <c r="X21" i="9" s="1"/>
  <c r="H13" i="2"/>
  <c r="X20" i="9"/>
  <c r="H12" i="2"/>
  <c r="X19" i="9" s="1"/>
  <c r="H11" i="2"/>
  <c r="X18" i="9"/>
  <c r="H10" i="2"/>
  <c r="X17" i="9" s="1"/>
  <c r="H9" i="2"/>
  <c r="X16" i="9" s="1"/>
  <c r="H8" i="2"/>
  <c r="X15" i="9" s="1"/>
  <c r="H7" i="2"/>
  <c r="X14" i="9"/>
  <c r="H6" i="2"/>
  <c r="X13" i="9" s="1"/>
  <c r="I42" i="1"/>
  <c r="P51" i="9" s="1"/>
  <c r="I41" i="1"/>
  <c r="P50" i="9" s="1"/>
  <c r="I40" i="1"/>
  <c r="P49" i="9" s="1"/>
  <c r="I39" i="1"/>
  <c r="P48" i="9" s="1"/>
  <c r="I38" i="1"/>
  <c r="P47" i="9" s="1"/>
  <c r="I37" i="1"/>
  <c r="P46" i="9" s="1"/>
  <c r="I36" i="1"/>
  <c r="P45" i="9" s="1"/>
  <c r="I35" i="1"/>
  <c r="P44" i="9" s="1"/>
  <c r="I34" i="1"/>
  <c r="P43" i="9" s="1"/>
  <c r="I33" i="1"/>
  <c r="P42" i="9" s="1"/>
  <c r="I32" i="1"/>
  <c r="P41" i="9"/>
  <c r="I30" i="1"/>
  <c r="P39" i="9" s="1"/>
  <c r="I29" i="1"/>
  <c r="P37" i="9" s="1"/>
  <c r="I28" i="1"/>
  <c r="P36" i="9" s="1"/>
  <c r="I27" i="1"/>
  <c r="P35" i="9" s="1"/>
  <c r="I26" i="1"/>
  <c r="P34" i="9" s="1"/>
  <c r="I25" i="1"/>
  <c r="P33" i="9"/>
  <c r="I24" i="1"/>
  <c r="P32" i="9" s="1"/>
  <c r="I23" i="1"/>
  <c r="P31" i="9"/>
  <c r="I22" i="1"/>
  <c r="P30" i="9" s="1"/>
  <c r="I21" i="1"/>
  <c r="P29" i="9" s="1"/>
  <c r="L5" i="4"/>
  <c r="J69" i="4"/>
  <c r="G24" i="9" s="1"/>
  <c r="J67" i="4"/>
  <c r="G22" i="9" s="1"/>
  <c r="J66" i="4"/>
  <c r="G21" i="9" s="1"/>
  <c r="J64" i="4"/>
  <c r="G19" i="9" s="1"/>
  <c r="J65" i="4"/>
  <c r="G20" i="9" s="1"/>
  <c r="J78" i="4"/>
  <c r="G33" i="9" s="1"/>
  <c r="J74" i="4" l="1"/>
  <c r="G29" i="9" s="1"/>
  <c r="K44" i="8"/>
  <c r="K42" i="8"/>
  <c r="K40" i="8"/>
  <c r="K38" i="8"/>
  <c r="K36" i="8"/>
  <c r="K34" i="8"/>
  <c r="K32" i="8"/>
  <c r="K30" i="8"/>
  <c r="K28" i="8"/>
  <c r="K26" i="8"/>
  <c r="K24" i="8"/>
  <c r="K22" i="8"/>
  <c r="K20" i="8"/>
  <c r="K18" i="8"/>
  <c r="K16" i="8"/>
  <c r="K14" i="8"/>
  <c r="K12" i="8"/>
  <c r="K10" i="8"/>
  <c r="K41" i="8"/>
  <c r="K37" i="8"/>
  <c r="K33" i="8"/>
  <c r="K29" i="8"/>
  <c r="K27" i="8"/>
  <c r="K25" i="8"/>
  <c r="K21" i="8"/>
  <c r="K19" i="8"/>
  <c r="K17" i="8"/>
  <c r="K15" i="8"/>
  <c r="K13" i="8"/>
  <c r="K11" i="8"/>
  <c r="K9" i="8"/>
  <c r="K43" i="8"/>
  <c r="K39" i="8"/>
  <c r="K35" i="8"/>
  <c r="K31" i="8"/>
  <c r="K23" i="8"/>
  <c r="K7" i="8"/>
  <c r="K47" i="8"/>
  <c r="K51" i="8"/>
  <c r="K55" i="8"/>
  <c r="K59" i="8"/>
  <c r="K63" i="8"/>
  <c r="J80" i="4"/>
  <c r="G35" i="9" s="1"/>
  <c r="P7" i="3"/>
  <c r="R7" i="3"/>
  <c r="R8" i="3"/>
  <c r="R45" i="3" s="1"/>
  <c r="R47" i="3" s="1"/>
  <c r="F66" i="9" s="1"/>
  <c r="G17" i="9" s="1"/>
  <c r="P15" i="7"/>
  <c r="R15" i="7"/>
  <c r="P20" i="7"/>
  <c r="R20" i="7"/>
  <c r="P18" i="7"/>
  <c r="R18" i="7"/>
  <c r="P17" i="7"/>
  <c r="P19" i="7"/>
  <c r="R19" i="7"/>
  <c r="P11" i="7"/>
  <c r="R11" i="7"/>
  <c r="P12" i="7"/>
  <c r="P13" i="7"/>
  <c r="R13" i="7"/>
  <c r="P6" i="3"/>
  <c r="P8" i="7"/>
  <c r="R8" i="7"/>
  <c r="P9" i="7"/>
  <c r="R9" i="7"/>
  <c r="P10" i="7"/>
  <c r="Y47" i="9"/>
  <c r="I64" i="8"/>
  <c r="K5" i="8"/>
  <c r="P5" i="3"/>
  <c r="P45" i="3"/>
  <c r="P47" i="3" s="1"/>
  <c r="P7" i="7"/>
  <c r="P6" i="7"/>
  <c r="Q57" i="9"/>
  <c r="J81" i="4"/>
  <c r="G36" i="9" s="1"/>
  <c r="N58" i="7"/>
  <c r="O58" i="7"/>
  <c r="P5" i="7"/>
  <c r="M58" i="7"/>
  <c r="Q13" i="9"/>
  <c r="Q39" i="9"/>
  <c r="Q52" i="9"/>
  <c r="Y32" i="9"/>
  <c r="H47" i="9"/>
  <c r="Q16" i="9"/>
  <c r="Q29" i="9"/>
  <c r="Y22" i="9"/>
  <c r="Y29" i="9"/>
  <c r="Y40" i="9"/>
  <c r="H39" i="9"/>
  <c r="J61" i="4"/>
  <c r="Y57" i="9"/>
  <c r="Y13" i="9"/>
  <c r="Y50" i="9"/>
  <c r="H56" i="9"/>
  <c r="Q35" i="9"/>
  <c r="H19" i="9" l="1"/>
  <c r="J64" i="8"/>
  <c r="J65" i="8" s="1"/>
  <c r="R58" i="7"/>
  <c r="R59" i="7" s="1"/>
  <c r="F61" i="9" s="1"/>
  <c r="F62" i="9" s="1"/>
  <c r="P46" i="3"/>
  <c r="P48" i="3" s="1"/>
  <c r="G18" i="9" s="1"/>
  <c r="P58" i="7"/>
  <c r="G15" i="9" l="1"/>
  <c r="F64" i="9"/>
  <c r="G62" i="9" s="1"/>
  <c r="G67" i="9" s="1"/>
  <c r="P59" i="7"/>
  <c r="G13" i="9" s="1"/>
  <c r="H64" i="9" l="1"/>
  <c r="I15" i="9"/>
  <c r="B10" i="9" l="1"/>
  <c r="H13" i="9"/>
  <c r="L7" i="9" l="1"/>
  <c r="J10" i="9" s="1"/>
  <c r="H61" i="9"/>
  <c r="N7" i="9" l="1"/>
</calcChain>
</file>

<file path=xl/sharedStrings.xml><?xml version="1.0" encoding="utf-8"?>
<sst xmlns="http://schemas.openxmlformats.org/spreadsheetml/2006/main" count="718" uniqueCount="447">
  <si>
    <t>Atividade</t>
  </si>
  <si>
    <t>Unidade</t>
  </si>
  <si>
    <t>Pontuação</t>
  </si>
  <si>
    <t>Carga Horária Semanal</t>
  </si>
  <si>
    <t>Nº de semanas em exercício na função</t>
  </si>
  <si>
    <t>Pontuação Total</t>
  </si>
  <si>
    <r>
      <t>Administração</t>
    </r>
    <r>
      <rPr>
        <b/>
        <vertAlign val="superscript"/>
        <sz val="9"/>
        <rFont val="Arial"/>
        <family val="2"/>
      </rPr>
      <t>(1)</t>
    </r>
  </si>
  <si>
    <t>Com  CD</t>
  </si>
  <si>
    <t>Diretor-Geral e Vice-Diretor</t>
  </si>
  <si>
    <t>hora-gestão</t>
  </si>
  <si>
    <t>Diretores Sistémicos e de UnEDs</t>
  </si>
  <si>
    <t>Demais CDs</t>
  </si>
  <si>
    <t>Com FG/FCC</t>
  </si>
  <si>
    <t>Coordenadores Gerais e de Curso</t>
  </si>
  <si>
    <t>Coordenadores de Disciplina</t>
  </si>
  <si>
    <t>Demais FGs/FCCs</t>
  </si>
  <si>
    <t>Sem CD/FG/FCC</t>
  </si>
  <si>
    <t>Coordenador de Polo/Curso EAD</t>
  </si>
  <si>
    <r>
      <t xml:space="preserve">Responsável por programa de pesquisa/extensão </t>
    </r>
    <r>
      <rPr>
        <vertAlign val="superscript"/>
        <sz val="9"/>
        <rFont val="Arial"/>
        <family val="2"/>
      </rPr>
      <t>(2)</t>
    </r>
  </si>
  <si>
    <r>
      <t>Coordenadores de Laboratórios e de Cursos de Pós-Graduação Lato Sensu</t>
    </r>
    <r>
      <rPr>
        <vertAlign val="superscript"/>
        <sz val="9"/>
        <rFont val="Arial"/>
        <family val="2"/>
      </rPr>
      <t xml:space="preserve"> (3)</t>
    </r>
  </si>
  <si>
    <t>Membros de CPPD e NPPD</t>
  </si>
  <si>
    <t>Membro de CADD</t>
  </si>
  <si>
    <t>Editor Chefe-periódico indexado</t>
  </si>
  <si>
    <t>Editor Chefe-periódico não indexado</t>
  </si>
  <si>
    <t>Total</t>
  </si>
  <si>
    <t>-</t>
  </si>
  <si>
    <r>
      <t xml:space="preserve">Conselhos, Comitês e Comissões </t>
    </r>
    <r>
      <rPr>
        <b/>
        <vertAlign val="superscript"/>
        <sz val="9"/>
        <rFont val="Arial"/>
        <family val="2"/>
      </rPr>
      <t>(4)</t>
    </r>
  </si>
  <si>
    <t>Membro de Conselhos Institucionais</t>
  </si>
  <si>
    <t>participação</t>
  </si>
  <si>
    <t>Membro de Comitê ou Comissão (portariado)</t>
  </si>
  <si>
    <t>Comissão com declaração e/ou ato administrativo forma</t>
  </si>
  <si>
    <t>Representação em câmaras e conselhos externos, sindicatos</t>
  </si>
  <si>
    <t>Representação em órgãos científicos, tecnológicos, extensão, conselhos inerentes à profissão</t>
  </si>
  <si>
    <t>Avaliação de cursos (MEC) médio, técnico, superior e pós-graduação</t>
  </si>
  <si>
    <t>Organização de Eventos</t>
  </si>
  <si>
    <r>
      <t xml:space="preserve">Organização de Eventos Institucionais - até 10h </t>
    </r>
    <r>
      <rPr>
        <vertAlign val="superscript"/>
        <sz val="9"/>
        <rFont val="Arial"/>
        <family val="2"/>
      </rPr>
      <t xml:space="preserve">(5) </t>
    </r>
  </si>
  <si>
    <t>participação na organização</t>
  </si>
  <si>
    <r>
      <t xml:space="preserve">Organização de Eventos Institucionais -  Entre10h e 20 h </t>
    </r>
    <r>
      <rPr>
        <vertAlign val="superscript"/>
        <sz val="9"/>
        <rFont val="Arial"/>
        <family val="2"/>
      </rPr>
      <t xml:space="preserve">(5) </t>
    </r>
  </si>
  <si>
    <r>
      <t xml:space="preserve">Organização de Eventos Institucionais - Mais de 20h </t>
    </r>
    <r>
      <rPr>
        <vertAlign val="superscript"/>
        <sz val="9"/>
        <rFont val="Arial"/>
        <family val="2"/>
      </rPr>
      <t xml:space="preserve">(5) </t>
    </r>
  </si>
  <si>
    <r>
      <t xml:space="preserve">Participação em Bancas </t>
    </r>
    <r>
      <rPr>
        <b/>
        <vertAlign val="superscript"/>
        <sz val="9"/>
        <rFont val="Arial"/>
        <family val="2"/>
      </rPr>
      <t>(6)(7)</t>
    </r>
  </si>
  <si>
    <t>Bancas de Qualificação de Mestrado</t>
  </si>
  <si>
    <t>participação em bancas</t>
  </si>
  <si>
    <r>
      <t xml:space="preserve">Bancas de Projeto Final e Monografias de Conclusão de Graduação/Técnico </t>
    </r>
    <r>
      <rPr>
        <vertAlign val="superscript"/>
        <sz val="9"/>
        <rFont val="Arial"/>
        <family val="2"/>
      </rPr>
      <t>(8)</t>
    </r>
  </si>
  <si>
    <t>Bancas de Concurso Público</t>
  </si>
  <si>
    <t>Bancas de Monografia de Curso de Pós-Graduação Lato Sensu</t>
  </si>
  <si>
    <t>Bancas de Mestrado</t>
  </si>
  <si>
    <t>Bancas de Exame de Qualificação de Doutorado</t>
  </si>
  <si>
    <t>Bancas de Doutorado</t>
  </si>
  <si>
    <t>Projetos</t>
  </si>
  <si>
    <r>
      <t xml:space="preserve">Interesse acadêmico </t>
    </r>
    <r>
      <rPr>
        <vertAlign val="superscript"/>
        <sz val="9"/>
        <rFont val="Arial"/>
        <family val="2"/>
      </rPr>
      <t>(9)</t>
    </r>
  </si>
  <si>
    <r>
      <t xml:space="preserve">Membro de CPA </t>
    </r>
    <r>
      <rPr>
        <vertAlign val="superscript"/>
        <sz val="9"/>
        <rFont val="Arial"/>
        <family val="2"/>
      </rPr>
      <t>(10)</t>
    </r>
  </si>
  <si>
    <r>
      <t xml:space="preserve">Membro de NDE (técnico/graduação) </t>
    </r>
    <r>
      <rPr>
        <vertAlign val="superscript"/>
        <sz val="9"/>
        <rFont val="Arial"/>
        <family val="2"/>
      </rPr>
      <t>(11)</t>
    </r>
  </si>
  <si>
    <r>
      <t xml:space="preserve">Interesse Institucional </t>
    </r>
    <r>
      <rPr>
        <vertAlign val="superscript"/>
        <sz val="9"/>
        <rFont val="Arial"/>
        <family val="2"/>
      </rPr>
      <t>(12)</t>
    </r>
  </si>
  <si>
    <t>Editor convidado em periódico indexado</t>
  </si>
  <si>
    <t>Editor convidado em periódico não indexado</t>
  </si>
  <si>
    <t>Nº de semanas no curso</t>
  </si>
  <si>
    <t>Capacitação Docente</t>
  </si>
  <si>
    <r>
      <t xml:space="preserve">Cursos de Capacitação - sem redução de carga </t>
    </r>
    <r>
      <rPr>
        <vertAlign val="superscript"/>
        <sz val="9"/>
        <rFont val="Arial"/>
        <family val="2"/>
      </rPr>
      <t>(13)</t>
    </r>
  </si>
  <si>
    <r>
      <t xml:space="preserve">Cursos de Capacitação - liberação total </t>
    </r>
    <r>
      <rPr>
        <vertAlign val="superscript"/>
        <sz val="9"/>
        <rFont val="Arial"/>
        <family val="2"/>
      </rPr>
      <t>(13)</t>
    </r>
  </si>
  <si>
    <t>Formação Continuada</t>
  </si>
  <si>
    <r>
      <t xml:space="preserve">Participação do docente com apresentação de trabalho em eventos acadêmicos e/ou como ouvinte em palestras, seminários, cursos, oficinas, mesas redondas, eventos e demais atividades relativas à sua área de formação e/ou de atuação profissional na instituição, com certificado ou declaração que informe a quantidade de horas dedicadas à atividade. </t>
    </r>
    <r>
      <rPr>
        <vertAlign val="superscript"/>
        <sz val="9"/>
        <rFont val="Arial"/>
        <family val="2"/>
      </rPr>
      <t>(14)</t>
    </r>
  </si>
  <si>
    <t>40h/40h DE</t>
  </si>
  <si>
    <t>20 h</t>
  </si>
  <si>
    <r>
      <rPr>
        <vertAlign val="superscript"/>
        <sz val="9"/>
        <rFont val="Arial"/>
        <family val="2"/>
      </rPr>
      <t>(1)</t>
    </r>
    <r>
      <rPr>
        <sz val="9"/>
        <rFont val="Arial"/>
        <family val="2"/>
      </rPr>
      <t xml:space="preserve"> A pontuação alocada para as atividades de administração já contempla as representações externas institucionais inerentes aos cargos ocupados.</t>
    </r>
  </si>
  <si>
    <r>
      <rPr>
        <vertAlign val="superscript"/>
        <sz val="9"/>
        <rFont val="Arial"/>
        <family val="2"/>
      </rPr>
      <t>(2)</t>
    </r>
    <r>
      <rPr>
        <sz val="9"/>
        <rFont val="Arial"/>
        <family val="2"/>
      </rPr>
      <t xml:space="preserve"> Exemplos de Programas de Extensão: Turma cidadã, Enactus, Baja SAE, AeroDesign, CEFET/Jr; Exemplos de Programas de Pesquisa: PIBIC, Ciência sem Fronteiras.</t>
    </r>
  </si>
  <si>
    <r>
      <rPr>
        <vertAlign val="superscript"/>
        <sz val="9"/>
        <rFont val="Arial"/>
        <family val="2"/>
      </rPr>
      <t xml:space="preserve">(3) </t>
    </r>
    <r>
      <rPr>
        <sz val="9"/>
        <rFont val="Arial"/>
        <family val="2"/>
      </rPr>
      <t>Coordenadores nomeados através de Ato da diretoria competente.</t>
    </r>
  </si>
  <si>
    <r>
      <rPr>
        <vertAlign val="superscript"/>
        <sz val="9"/>
        <rFont val="Arial"/>
        <family val="2"/>
      </rPr>
      <t>(4)</t>
    </r>
    <r>
      <rPr>
        <sz val="9"/>
        <rFont val="Arial"/>
        <family val="2"/>
      </rPr>
      <t xml:space="preserve"> Limitada a 10 pontos.</t>
    </r>
  </si>
  <si>
    <r>
      <rPr>
        <vertAlign val="superscript"/>
        <sz val="9"/>
        <rFont val="Arial"/>
        <family val="2"/>
      </rPr>
      <t>(5)</t>
    </r>
    <r>
      <rPr>
        <sz val="9"/>
        <rFont val="Arial"/>
        <family val="2"/>
      </rPr>
      <t xml:space="preserve"> É necessário dar ciência ao colegiado. Para eventos realizados no CEFET/RJ, solicita-se a autorização de diretor sistêmico ou do diretor geral/unidade, com confirmação de carga horária fornecida pela organização do evento.</t>
    </r>
  </si>
  <si>
    <r>
      <rPr>
        <vertAlign val="superscript"/>
        <sz val="9"/>
        <rFont val="Arial"/>
        <family val="2"/>
      </rPr>
      <t>(6)</t>
    </r>
    <r>
      <rPr>
        <sz val="9"/>
        <rFont val="Arial"/>
        <family val="2"/>
      </rPr>
      <t xml:space="preserve"> Bancas com comprovação da instituição sede. Não se contabiliza banca em que a participação se dá na função de orientador ou coorientador.</t>
    </r>
  </si>
  <si>
    <r>
      <rPr>
        <vertAlign val="superscript"/>
        <sz val="9"/>
        <rFont val="Arial"/>
        <family val="2"/>
      </rPr>
      <t xml:space="preserve">(7) </t>
    </r>
    <r>
      <rPr>
        <sz val="9"/>
        <rFont val="Arial"/>
        <family val="2"/>
      </rPr>
      <t>Pontuação máxima do total de bancas (somadas todas as modalidades): 6.</t>
    </r>
  </si>
  <si>
    <r>
      <rPr>
        <vertAlign val="superscript"/>
        <sz val="9"/>
        <rFont val="Arial"/>
        <family val="2"/>
      </rPr>
      <t>(8)</t>
    </r>
    <r>
      <rPr>
        <sz val="9"/>
        <rFont val="Arial"/>
        <family val="2"/>
      </rPr>
      <t xml:space="preserve"> Comprovação de defesas via ata de defesa ou declaração do coordenador do curso.</t>
    </r>
  </si>
  <si>
    <r>
      <rPr>
        <vertAlign val="superscript"/>
        <sz val="9"/>
        <rFont val="Arial"/>
        <family val="2"/>
      </rPr>
      <t>(9)</t>
    </r>
    <r>
      <rPr>
        <sz val="9"/>
        <rFont val="Arial"/>
        <family val="2"/>
      </rPr>
      <t xml:space="preserve"> Projetos aprovados pelos colegiados e instâncias superiores para manutenção de laboratórios e equipamentos; planejamento de novos laboratórios, fabricação de corpos de provas, material e peças para a realização das atividades acadêmicas. Comprovação: aprovação pelo colegiado e Conselho imediato superior.</t>
    </r>
  </si>
  <si>
    <r>
      <rPr>
        <vertAlign val="superscript"/>
        <sz val="9"/>
        <rFont val="Arial"/>
        <family val="2"/>
      </rPr>
      <t xml:space="preserve">(10) </t>
    </r>
    <r>
      <rPr>
        <sz val="9"/>
        <rFont val="Arial"/>
        <family val="2"/>
      </rPr>
      <t>O docente deverá juntar portarias e documentos pertinentes emitidos pelo órgão competente atestando sua efetiva participação da Comissão Permanente de Avaliação (CPA) durante o interstício avaliado.</t>
    </r>
  </si>
  <si>
    <r>
      <rPr>
        <vertAlign val="superscript"/>
        <sz val="9"/>
        <rFont val="Arial"/>
        <family val="2"/>
      </rPr>
      <t>(11)</t>
    </r>
    <r>
      <rPr>
        <sz val="9"/>
        <rFont val="Arial"/>
        <family val="2"/>
      </rPr>
      <t xml:space="preserve"> O docente deverá juntar portarias e documentos pertinentes emitidos pelo órgão competente atestando sua efetiva participação no Núcleo Docente Estruturante (NDE) durante o interstício avaliado.</t>
    </r>
  </si>
  <si>
    <r>
      <rPr>
        <vertAlign val="superscript"/>
        <sz val="9"/>
        <rFont val="Arial"/>
        <family val="2"/>
      </rPr>
      <t>(12)</t>
    </r>
    <r>
      <rPr>
        <sz val="9"/>
        <rFont val="Arial"/>
        <family val="2"/>
      </rPr>
      <t xml:space="preserve"> Projetos desenvolvidos por docentes e administrativos cujo teor seja de interesse do CEFET/RJ e cuja demanda tenha sido aprovada pelas diretorias sistêmicas e de unidade. Como exemplo: reforma e ampliação de rede elétrica da Unidade de Nova Iguaçu. Requisito de comprovação: Dimensionamento estimado de horas, aprovada pelo diretor sistêmico, CEPE, portaria interna e prestação de contas. O docente deverá apresentar declaração de sua efetiva participação emitida por órgão competente.</t>
    </r>
  </si>
  <si>
    <r>
      <rPr>
        <vertAlign val="superscript"/>
        <sz val="9"/>
        <rFont val="Arial"/>
        <family val="2"/>
      </rPr>
      <t xml:space="preserve">(13) </t>
    </r>
    <r>
      <rPr>
        <sz val="9"/>
        <rFont val="Arial"/>
        <family val="2"/>
      </rPr>
      <t>Especialização Lato Sensu, Mestrado, Doutorado, Pós-Doutorado e Capacitação Técnica na área afim ao curso no qual está inserido, ou área interdisciplinar, e com aprovação pelo respectivo colegiado e Direção-Geral. Requer prestação de contas anual. Somente serão considerados cursos de Mestrado e Doutorado recomendados pela Capes.</t>
    </r>
  </si>
  <si>
    <r>
      <rPr>
        <vertAlign val="superscript"/>
        <sz val="9"/>
        <rFont val="Arial"/>
        <family val="2"/>
      </rPr>
      <t>(14)</t>
    </r>
    <r>
      <rPr>
        <sz val="9"/>
        <rFont val="Arial"/>
        <family val="2"/>
      </rPr>
      <t xml:space="preserve"> Deve ser lançada na planilha a carga horária dedicada ao total das atividades de Formação Continuada realizadas, respeitando-se os limites estabelecidos. A carga horária deve ser comprovada com certificados ou declarações que informem a quantidade de horas dedicadas às atividades de Formação Continuada.</t>
    </r>
  </si>
  <si>
    <t>Produção Extensão</t>
  </si>
  <si>
    <r>
      <t>Periódicos indexados nas bases do tipo 1 e constantes na base QUALIS A1 a A4</t>
    </r>
    <r>
      <rPr>
        <vertAlign val="superscript"/>
        <sz val="9"/>
        <rFont val="Arial"/>
        <family val="2"/>
      </rPr>
      <t xml:space="preserve"> (1)</t>
    </r>
  </si>
  <si>
    <t>trabalho publicado</t>
  </si>
  <si>
    <r>
      <t>Periódicos indexados nas bases do tipo 2 ou constantes na base QUALIS B1 e B2</t>
    </r>
    <r>
      <rPr>
        <vertAlign val="superscript"/>
        <sz val="9"/>
        <rFont val="Arial"/>
        <family val="2"/>
      </rPr>
      <t xml:space="preserve"> (2)</t>
    </r>
  </si>
  <si>
    <r>
      <t xml:space="preserve">Periódicos indexados nas bases do tipo 2 e constantes na base QUALIS B3 e B4 </t>
    </r>
    <r>
      <rPr>
        <vertAlign val="superscript"/>
        <sz val="9"/>
        <rFont val="Arial"/>
        <family val="2"/>
      </rPr>
      <t>(3)</t>
    </r>
  </si>
  <si>
    <r>
      <t>Anais de Congressos</t>
    </r>
    <r>
      <rPr>
        <vertAlign val="superscript"/>
        <sz val="9"/>
        <rFont val="Arial"/>
        <family val="2"/>
      </rPr>
      <t xml:space="preserve"> (4)</t>
    </r>
  </si>
  <si>
    <r>
      <t>Livros</t>
    </r>
    <r>
      <rPr>
        <vertAlign val="superscript"/>
        <sz val="9"/>
        <rFont val="Arial"/>
        <family val="2"/>
      </rPr>
      <t>(5)</t>
    </r>
  </si>
  <si>
    <t>Completo</t>
  </si>
  <si>
    <t>Organizado</t>
  </si>
  <si>
    <t>Capítulo</t>
  </si>
  <si>
    <t>Tradução</t>
  </si>
  <si>
    <t>Participação em comissão editorial de editoras e
instituições acadêmicas</t>
  </si>
  <si>
    <t>Participação</t>
  </si>
  <si>
    <t>Projetos de Extensão</t>
  </si>
  <si>
    <t>Projeto de Extensão via órgão de fomento</t>
  </si>
  <si>
    <t>Coordenação</t>
  </si>
  <si>
    <t xml:space="preserve">projeto aprovado e em andamento </t>
  </si>
  <si>
    <t>Participação/Colaboração</t>
  </si>
  <si>
    <t>Projeto de Extensão sem órgão de fomento</t>
  </si>
  <si>
    <t>Trabalhos não remunerados, vinculados à DIREX, junto à incubadora de empresas de base tecnológica e empreendimentos econômicos solidários</t>
  </si>
  <si>
    <t>Atividades de Extensão</t>
  </si>
  <si>
    <t>Palestras, Seminários, Mesas-redondas e Workshops. Apresentação de trabalhos durante a EXPOTEC fora dos editais.</t>
  </si>
  <si>
    <t>evento realizado</t>
  </si>
  <si>
    <r>
      <t>Cursos</t>
    </r>
    <r>
      <rPr>
        <vertAlign val="superscript"/>
        <sz val="9"/>
        <rFont val="Arial"/>
        <family val="2"/>
      </rPr>
      <t>(7)</t>
    </r>
  </si>
  <si>
    <t>de 8 a 30 horas</t>
  </si>
  <si>
    <t>acima de 30 horas</t>
  </si>
  <si>
    <t>OBS:</t>
  </si>
  <si>
    <r>
      <rPr>
        <vertAlign val="superscript"/>
        <sz val="9"/>
        <rFont val="Arial"/>
        <family val="2"/>
      </rPr>
      <t xml:space="preserve">(1) </t>
    </r>
    <r>
      <rPr>
        <sz val="9"/>
        <rFont val="Arial"/>
        <family val="2"/>
      </rPr>
      <t>Trabalhos já publicados ou com aceite para publicação em Periódicos indexados nas bases do tipo 1 (Web of Science, Scopus, Scielo) ou constantes na base QUALIS A1 a A4. Enquanto a nova estratificação QUALIS não for adotada pela CAPES, o estrato superior aqui considerado será o QUALIS A1, A2, B1.</t>
    </r>
  </si>
  <si>
    <r>
      <rPr>
        <vertAlign val="superscript"/>
        <sz val="9"/>
        <rFont val="Arial"/>
        <family val="2"/>
      </rPr>
      <t>(2)</t>
    </r>
    <r>
      <rPr>
        <sz val="9"/>
        <rFont val="Arial"/>
        <family val="2"/>
      </rPr>
      <t xml:space="preserve"> Trabalhos já publicados ou com aceite para publicação em Periódicos indexado nas bases do tipo 2 (LILACS, MathSci, MEDLINE, MLA, PsycINFO, PubMed, AmeliCA, CLASE, BIBLAT, DOAJ, AGRIS, SPORT Discus, Latindex, BIOSIS, CAB, ECONLIT, FSTA, GeoRef, Index-Psi, The Philosopher's Index, Bibliographie de la Philosophie) ou constantes do estrato intermediário do QUALIS (B1 a B2). Enquanto a nova estratificação QUALIS não for adotada pela CAPES, o estrato intermediário aqui considerado será o QUALIS B2 e B3.</t>
    </r>
  </si>
  <si>
    <r>
      <rPr>
        <vertAlign val="superscript"/>
        <sz val="9"/>
        <rFont val="Arial"/>
        <family val="2"/>
      </rPr>
      <t>(3)</t>
    </r>
    <r>
      <rPr>
        <sz val="9"/>
        <rFont val="Arial"/>
        <family val="2"/>
      </rPr>
      <t xml:space="preserve"> Trabalhos já publicados ou com aceite para publicação em Periódicos na base QUALIS B3 e B4. Enquanto a nova estratificação QUALIS não for adotada pela CAPES, o estrato superior aqui considerado será o QUALIS B4 e B5.</t>
    </r>
  </si>
  <si>
    <r>
      <rPr>
        <vertAlign val="superscript"/>
        <sz val="9"/>
        <rFont val="Arial"/>
        <family val="2"/>
      </rPr>
      <t>(4)</t>
    </r>
    <r>
      <rPr>
        <sz val="9"/>
        <rFont val="Arial"/>
        <family val="2"/>
      </rPr>
      <t xml:space="preserve"> Trabalhos já publicados ou com aceite para publicação em Anais de Congressos Científicos com corpo editorial.</t>
    </r>
  </si>
  <si>
    <r>
      <rPr>
        <vertAlign val="superscript"/>
        <sz val="9"/>
        <rFont val="Arial"/>
        <family val="2"/>
      </rPr>
      <t>(5)</t>
    </r>
    <r>
      <rPr>
        <sz val="9"/>
        <rFont val="Arial"/>
        <family val="2"/>
      </rPr>
      <t xml:space="preserve"> Livro Técnico/Científico/Didático vinculado à área de atuação do docente, com ISBN, com Qualis livros, ou comitê editorial e corpo de parecerista, ou com suporte financeiro de agências de fomento.</t>
    </r>
  </si>
  <si>
    <r>
      <rPr>
        <vertAlign val="superscript"/>
        <sz val="9"/>
        <rFont val="Arial"/>
        <family val="2"/>
      </rPr>
      <t>(6)</t>
    </r>
    <r>
      <rPr>
        <sz val="9"/>
        <rFont val="Arial"/>
        <family val="2"/>
      </rPr>
      <t xml:space="preserve"> Atividades desenvolvidas pelos docentes ao longo do ano, a título não-oneroso, inclusive durante a realização da Semana de Ensino, Pesquisa e Extensão, devidamente cadastradas no DEAC/DIREX, mas que não componham atividades da disciplina ministrada.</t>
    </r>
  </si>
  <si>
    <r>
      <rPr>
        <vertAlign val="superscript"/>
        <sz val="9"/>
        <rFont val="Arial"/>
        <family val="2"/>
      </rPr>
      <t>(7)</t>
    </r>
    <r>
      <rPr>
        <sz val="9"/>
        <rFont val="Arial"/>
        <family val="2"/>
      </rPr>
      <t xml:space="preserve"> Horas contabilizadas correspondem à carga horária efetiva do docente.</t>
    </r>
  </si>
  <si>
    <t>A pontuação é proporcional ao período de vigência dentro do período de avaliação.</t>
  </si>
  <si>
    <t>Para todos os itens:</t>
  </si>
  <si>
    <t>(a) Trabalhos com vinculação ao CEFET/RJ (citação explícita da Instituição).</t>
  </si>
  <si>
    <t>(b) Período de contabilização: últimos 3 anos.</t>
  </si>
  <si>
    <t>(c) As atividades aqui contempladas não podem ser produto de orientações já contempladas nas atividades de ensino.</t>
  </si>
  <si>
    <t>Produção Científica</t>
  </si>
  <si>
    <r>
      <t xml:space="preserve">Periódicos indexados nas bases do tipo 1 ou constantes na base QUALIS A1 a A4 </t>
    </r>
    <r>
      <rPr>
        <vertAlign val="superscript"/>
        <sz val="9"/>
        <rFont val="Arial"/>
        <family val="2"/>
      </rPr>
      <t>(1)</t>
    </r>
  </si>
  <si>
    <t>trabalhos publicado</t>
  </si>
  <si>
    <r>
      <t xml:space="preserve">Periódicos constantes na base QUALIS B3 e B4 </t>
    </r>
    <r>
      <rPr>
        <vertAlign val="superscript"/>
        <sz val="9"/>
        <rFont val="Arial"/>
        <family val="2"/>
      </rPr>
      <t>(3)</t>
    </r>
  </si>
  <si>
    <r>
      <t xml:space="preserve">Anais de Congressos </t>
    </r>
    <r>
      <rPr>
        <vertAlign val="superscript"/>
        <sz val="9"/>
        <rFont val="Arial"/>
        <family val="2"/>
      </rPr>
      <t>(4)</t>
    </r>
  </si>
  <si>
    <r>
      <t>Projeto de Pesquisa</t>
    </r>
    <r>
      <rPr>
        <b/>
        <vertAlign val="superscript"/>
        <sz val="9"/>
        <rFont val="Arial"/>
        <family val="2"/>
      </rPr>
      <t xml:space="preserve"> (6)</t>
    </r>
  </si>
  <si>
    <t>Participação em comissão editorial de editoras e instituições acadêmicas</t>
  </si>
  <si>
    <r>
      <t>Projeto de Pesquisa via orgão de fomento</t>
    </r>
    <r>
      <rPr>
        <vertAlign val="superscript"/>
        <sz val="9"/>
        <rFont val="Arial"/>
        <family val="2"/>
      </rPr>
      <t>(7)</t>
    </r>
  </si>
  <si>
    <r>
      <t xml:space="preserve">projetos aprovados ou em andamento </t>
    </r>
    <r>
      <rPr>
        <vertAlign val="superscript"/>
        <sz val="9"/>
        <rFont val="Arial"/>
        <family val="2"/>
      </rPr>
      <t>(10)</t>
    </r>
  </si>
  <si>
    <t>Projeto de Pesquisa sem orgão de fomento</t>
  </si>
  <si>
    <t>Projeto de Bolsa de Produtividade PQ ou DT</t>
  </si>
  <si>
    <t>Liderança de grupo de pesquisa</t>
  </si>
  <si>
    <t>Pareceres</t>
  </si>
  <si>
    <t>Projeto de Pesquisa</t>
  </si>
  <si>
    <t>Artigo submetido a revista científica</t>
  </si>
  <si>
    <t>Trabalho submetido a Congresso</t>
  </si>
  <si>
    <r>
      <t>Produção Técnica</t>
    </r>
    <r>
      <rPr>
        <sz val="12"/>
        <rFont val="Arial"/>
        <family val="2"/>
      </rPr>
      <t/>
    </r>
  </si>
  <si>
    <r>
      <t xml:space="preserve">Carta patente com titularidade do CEFET/RJ </t>
    </r>
    <r>
      <rPr>
        <vertAlign val="superscript"/>
        <sz val="9"/>
        <rFont val="Arial"/>
        <family val="2"/>
      </rPr>
      <t>(8)</t>
    </r>
  </si>
  <si>
    <t>produtos registrados</t>
  </si>
  <si>
    <r>
      <t xml:space="preserve">Depósito de patente com titularidade do CEFET/RJ </t>
    </r>
    <r>
      <rPr>
        <vertAlign val="superscript"/>
        <sz val="9"/>
        <rFont val="Arial"/>
        <family val="2"/>
      </rPr>
      <t>(8)</t>
    </r>
  </si>
  <si>
    <r>
      <t xml:space="preserve">Registro de Software </t>
    </r>
    <r>
      <rPr>
        <vertAlign val="superscript"/>
        <sz val="9"/>
        <rFont val="Arial"/>
        <family val="2"/>
      </rPr>
      <t>(9)</t>
    </r>
  </si>
  <si>
    <t>Desenvolvimento de produto/protótipo/processo</t>
  </si>
  <si>
    <t>Material didático</t>
  </si>
  <si>
    <t>Produtos de comunicação</t>
  </si>
  <si>
    <t>Produtos de tecnologia social</t>
  </si>
  <si>
    <t>Inovação</t>
  </si>
  <si>
    <t>Projetos de cooperação envolvendo entidades ou empresas públicas e Institutos de Ciência e Tecnologia (ICT’s)</t>
  </si>
  <si>
    <t>Redes e projetos internacionais de pesquisa e extensão tecnológica</t>
  </si>
  <si>
    <r>
      <rPr>
        <vertAlign val="superscript"/>
        <sz val="8"/>
        <rFont val="Arial"/>
        <family val="2"/>
      </rPr>
      <t>(1)</t>
    </r>
    <r>
      <rPr>
        <sz val="8"/>
        <rFont val="Arial"/>
        <family val="2"/>
      </rPr>
      <t xml:space="preserve"> Trabalhos já publicados ou com aceite para publicação em Periódicos indexados nas bases do tipo 1 (Web of Science, Scopus, Scielo) ou constantes na base QUALIS do estrato superior (A1 a A4). Enquanto a nova estratificação QUALIS não for adotada pela CAPES, o estrato superior aqui considerado será o QUALIS A1, A2, B1.</t>
    </r>
  </si>
  <si>
    <r>
      <rPr>
        <vertAlign val="superscript"/>
        <sz val="8"/>
        <rFont val="Arial"/>
        <family val="2"/>
      </rPr>
      <t>(2)</t>
    </r>
    <r>
      <rPr>
        <sz val="8"/>
        <rFont val="Arial"/>
        <family val="2"/>
      </rPr>
      <t xml:space="preserve"> Trabalhos já publicados ou com aceite para publicação em Periódicos indexado nas bases do tipo 2 (LILACS, MathSci, MEDLINE, MLA, PsycINFO, PubMed, AmeliCA, CLASE, BIBLAT, DOAJ, AGRIS, SPORT Discus, Latindex, BIOSIS, CAB, ECONLIT, FSTA, GeoRef, Index-Psi, The Philosopher's Index, Bibliographie de la Philosophie) ou constantes do estrato intermediário do QUALIS (B1 a B2). Enquanto a nova estratificação QUALIS não for adotada pela CAPES, o estrato intermediário aqui considerado será o QUALIS B2 e B3.</t>
    </r>
  </si>
  <si>
    <r>
      <rPr>
        <vertAlign val="superscript"/>
        <sz val="9"/>
        <rFont val="Arial"/>
        <family val="2"/>
      </rPr>
      <t>(3)</t>
    </r>
    <r>
      <rPr>
        <sz val="9"/>
        <rFont val="Arial"/>
        <family val="2"/>
      </rPr>
      <t xml:space="preserve"> Trabalhos já publicados ou com aceite para publicação na base QUALIS do estrato B3 a B4. Enquanto a nova estratificação QUALIS não for adotada pela CAPES, o estrato superior aqui considerado será o QUALIS B4 e B5.</t>
    </r>
  </si>
  <si>
    <r>
      <rPr>
        <vertAlign val="superscript"/>
        <sz val="9"/>
        <rFont val="Arial"/>
        <family val="2"/>
      </rPr>
      <t xml:space="preserve">(4) </t>
    </r>
    <r>
      <rPr>
        <sz val="9"/>
        <rFont val="Arial"/>
        <family val="2"/>
      </rPr>
      <t>Trabalhos já publicados ou com aceite para publicação em Anais de Congressos Científicos com corpo editorial.</t>
    </r>
  </si>
  <si>
    <r>
      <rPr>
        <vertAlign val="superscript"/>
        <sz val="9"/>
        <rFont val="Arial"/>
        <family val="2"/>
      </rPr>
      <t xml:space="preserve">(7) </t>
    </r>
    <r>
      <rPr>
        <sz val="9"/>
        <rFont val="Arial"/>
        <family val="2"/>
      </rPr>
      <t>Projeto de Pesquisa com financiamento de Órgãos de Fomento, conforme descrito no § 5o, Art. 2o, Capítulo II do Anexo I</t>
    </r>
  </si>
  <si>
    <r>
      <rPr>
        <vertAlign val="superscript"/>
        <sz val="9"/>
        <rFont val="Arial"/>
        <family val="2"/>
      </rPr>
      <t xml:space="preserve">(8) </t>
    </r>
    <r>
      <rPr>
        <sz val="9"/>
        <rFont val="Arial"/>
        <family val="2"/>
      </rPr>
      <t>Concedido por órgão competente</t>
    </r>
  </si>
  <si>
    <r>
      <rPr>
        <vertAlign val="superscript"/>
        <sz val="9"/>
        <rFont val="Arial"/>
        <family val="2"/>
      </rPr>
      <t xml:space="preserve">(9) </t>
    </r>
    <r>
      <rPr>
        <sz val="9"/>
        <rFont val="Arial"/>
        <family val="2"/>
      </rPr>
      <t>Vinculado a alguma publicação científica</t>
    </r>
  </si>
  <si>
    <t>(a) Trabalhos com vinculação ao CEFET/RJ (citação explícita da Instituição)</t>
  </si>
  <si>
    <t>(b) Período de contabilização: últimos 3 anos</t>
  </si>
  <si>
    <t>LISTA DE ATIVIDADES</t>
  </si>
  <si>
    <t>Nº DA ATIVIDADE</t>
  </si>
  <si>
    <r>
      <t xml:space="preserve">DESCRIÇÃO DA ATIVIDADE </t>
    </r>
    <r>
      <rPr>
        <sz val="10"/>
        <rFont val="Arial"/>
        <family val="2"/>
      </rPr>
      <t>(turma, título do projeto ou do material didático, local da visita)</t>
    </r>
  </si>
  <si>
    <r>
      <t>DATA DAS VISITAS</t>
    </r>
    <r>
      <rPr>
        <sz val="9"/>
        <rFont val="Arial"/>
        <family val="2"/>
      </rPr>
      <t xml:space="preserve"> (quando aplicável)</t>
    </r>
  </si>
  <si>
    <t>Nº</t>
  </si>
  <si>
    <t>Tipo de Atividade</t>
  </si>
  <si>
    <t>Pont.</t>
  </si>
  <si>
    <t>Total de Atividades por tipo</t>
  </si>
  <si>
    <t>unidade</t>
  </si>
  <si>
    <t>Por dia</t>
  </si>
  <si>
    <r>
      <rPr>
        <vertAlign val="superscript"/>
        <sz val="10"/>
        <rFont val="Arial"/>
        <family val="2"/>
      </rPr>
      <t>(1)</t>
    </r>
    <r>
      <rPr>
        <sz val="10"/>
        <rFont val="Arial"/>
        <family val="2"/>
      </rPr>
      <t xml:space="preserve"> Projetos de ensino institucionais aprovados pela DIREN. Pontuação máxima acumulada de 8 (oito) pontos.</t>
    </r>
  </si>
  <si>
    <r>
      <rPr>
        <vertAlign val="superscript"/>
        <sz val="10"/>
        <rFont val="Arial"/>
        <family val="2"/>
      </rPr>
      <t>(2)</t>
    </r>
    <r>
      <rPr>
        <sz val="10"/>
        <rFont val="Arial"/>
        <family val="2"/>
      </rPr>
      <t xml:space="preserve"> Elaboração de material didático de longo prazo (apostilas de teoria/laboratório) vinculados a Projetos institucionais aprovados pelo CEPE e/ou CONEN. O material fica disponibilizado na biblioteca. Atualizações são permitidas desde que apresente 30% de mudanças em relação a versão anterior.</t>
    </r>
  </si>
  <si>
    <r>
      <rPr>
        <vertAlign val="superscript"/>
        <sz val="10"/>
        <rFont val="Arial"/>
        <family val="2"/>
      </rPr>
      <t>(3)</t>
    </r>
    <r>
      <rPr>
        <sz val="10"/>
        <rFont val="Arial"/>
        <family val="2"/>
      </rPr>
      <t xml:space="preserve"> Elaboração de material didático de longo prazo (material multimídia/objetos de aprendizagem) vinculados a Projetos institucionais aprovados pelo CEPE e/ou CONEN. Pontuação acumulada máxima de 8 (oito) pontos para estes 4 itens.</t>
    </r>
  </si>
  <si>
    <r>
      <t xml:space="preserve">NOME DO ALUNO OU PROJETO </t>
    </r>
    <r>
      <rPr>
        <b/>
        <vertAlign val="superscript"/>
        <sz val="10"/>
        <rFont val="Arial"/>
        <family val="2"/>
      </rPr>
      <t>(1)</t>
    </r>
  </si>
  <si>
    <t>Coordenação / Departamento</t>
  </si>
  <si>
    <r>
      <t xml:space="preserve">Número de Orientadores </t>
    </r>
    <r>
      <rPr>
        <b/>
        <vertAlign val="superscript"/>
        <sz val="10"/>
        <rFont val="Arial"/>
        <family val="2"/>
      </rPr>
      <t>(3)(4)</t>
    </r>
  </si>
  <si>
    <r>
      <t>Total de Semanas disponíveis para Orientação no Período de Avaliação</t>
    </r>
    <r>
      <rPr>
        <b/>
        <vertAlign val="superscript"/>
        <sz val="10"/>
        <rFont val="Arial"/>
        <family val="2"/>
      </rPr>
      <t xml:space="preserve"> (5)</t>
    </r>
  </si>
  <si>
    <t>Semanas de atuação na Orientação no Período de Avaliação</t>
  </si>
  <si>
    <t>Período da Orientação</t>
  </si>
  <si>
    <t>Horas-orientação em andamento</t>
  </si>
  <si>
    <t xml:space="preserve"> </t>
  </si>
  <si>
    <t>TOTAL</t>
  </si>
  <si>
    <r>
      <rPr>
        <vertAlign val="superscript"/>
        <sz val="8"/>
        <rFont val="Arial"/>
        <family val="2"/>
      </rPr>
      <t>(1)</t>
    </r>
    <r>
      <rPr>
        <sz val="8"/>
        <rFont val="Arial"/>
        <family val="2"/>
      </rPr>
      <t xml:space="preserve"> Tipos de Orientação (ver abaixo) de nº 1, 2, 3, 8, 10, 11, 12, 13, 14, 15, 16, 17, 18, 19 são computadas por aluno.        Os tipos de orientação nº 4, 5, 6, 7, 9 são computados por projeto</t>
    </r>
  </si>
  <si>
    <t>Tipo de Orientação</t>
  </si>
  <si>
    <t>Unidade de Atuação</t>
  </si>
  <si>
    <t>Total de Orientações</t>
  </si>
  <si>
    <t>Horas de Orientações Totais (por tipo)</t>
  </si>
  <si>
    <r>
      <rPr>
        <vertAlign val="superscript"/>
        <sz val="8"/>
        <rFont val="Arial"/>
        <family val="2"/>
      </rPr>
      <t>(2)</t>
    </r>
    <r>
      <rPr>
        <sz val="8"/>
        <rFont val="Arial"/>
        <family val="2"/>
      </rPr>
      <t xml:space="preserve"> Tipos de Orientação:</t>
    </r>
  </si>
  <si>
    <t>Semanas do Ano Letivo</t>
  </si>
  <si>
    <t>Contínuo</t>
  </si>
  <si>
    <t>Obs.: o total de orientações de cada tipo deve ser preenchido na aba "Atividades de Ensino"</t>
  </si>
  <si>
    <r>
      <rPr>
        <vertAlign val="superscript"/>
        <sz val="8"/>
        <rFont val="Arial"/>
        <family val="2"/>
      </rPr>
      <t xml:space="preserve">(3) </t>
    </r>
    <r>
      <rPr>
        <sz val="8"/>
        <rFont val="Arial"/>
        <family val="2"/>
      </rPr>
      <t>Co-orientação: 1/2 para cada orientador</t>
    </r>
  </si>
  <si>
    <r>
      <rPr>
        <vertAlign val="superscript"/>
        <sz val="8"/>
        <rFont val="Arial"/>
        <family val="2"/>
      </rPr>
      <t xml:space="preserve">(4) </t>
    </r>
    <r>
      <rPr>
        <sz val="8"/>
        <rFont val="Arial"/>
        <family val="2"/>
      </rPr>
      <t>Orientações externas ao CEFET/RJ receberão contagem de pontos igual às orientações internas</t>
    </r>
  </si>
  <si>
    <r>
      <rPr>
        <vertAlign val="superscript"/>
        <sz val="8"/>
        <rFont val="Arial"/>
        <family val="2"/>
      </rPr>
      <t>(5)</t>
    </r>
    <r>
      <rPr>
        <sz val="8"/>
        <rFont val="Arial"/>
        <family val="2"/>
      </rPr>
      <t xml:space="preserve"> Para fins de preenchimento da planilha, o número total de semanas deve ser o total de semanas disponibilizado pelo edital ou o declarado pelo setor competente como prazo máximo previsto para a orientação.</t>
    </r>
  </si>
  <si>
    <r>
      <rPr>
        <vertAlign val="superscript"/>
        <sz val="8"/>
        <rFont val="Arial"/>
        <family val="2"/>
      </rPr>
      <t>(6)</t>
    </r>
    <r>
      <rPr>
        <sz val="8"/>
        <rFont val="Arial"/>
        <family val="2"/>
      </rPr>
      <t xml:space="preserve"> Pontuação máxima do total de orientação (somadas todas as modalidades): 20h.</t>
    </r>
  </si>
  <si>
    <r>
      <rPr>
        <vertAlign val="superscript"/>
        <sz val="8"/>
        <rFont val="Arial"/>
        <family val="2"/>
      </rPr>
      <t xml:space="preserve">(7) </t>
    </r>
    <r>
      <rPr>
        <sz val="9"/>
        <rFont val="Times New Roman"/>
        <family val="1"/>
      </rPr>
      <t xml:space="preserve">Projetos que venham a se caracterizar como de interesse institucional pelo CEPE, tais como: o SIFE CEFET e ENACTUS, CEFET-JR, etc. </t>
    </r>
  </si>
  <si>
    <r>
      <rPr>
        <vertAlign val="superscript"/>
        <sz val="9"/>
        <rFont val="Times New Roman"/>
        <family val="1"/>
      </rPr>
      <t>(8)</t>
    </r>
    <r>
      <rPr>
        <sz val="9"/>
        <rFont val="Times New Roman"/>
        <family val="1"/>
      </rPr>
      <t xml:space="preserve"> Empresa graduada. </t>
    </r>
  </si>
  <si>
    <r>
      <rPr>
        <vertAlign val="superscript"/>
        <sz val="9"/>
        <rFont val="Times New Roman"/>
        <family val="1"/>
      </rPr>
      <t>(9)</t>
    </r>
    <r>
      <rPr>
        <sz val="9"/>
        <rFont val="Times New Roman"/>
        <family val="1"/>
      </rPr>
      <t xml:space="preserve"> Cooperativa organizada e funcionando. </t>
    </r>
  </si>
  <si>
    <r>
      <rPr>
        <vertAlign val="superscript"/>
        <sz val="9"/>
        <rFont val="Times New Roman"/>
        <family val="1"/>
      </rPr>
      <t>(10)</t>
    </r>
    <r>
      <rPr>
        <sz val="9"/>
        <rFont val="Times New Roman"/>
        <family val="1"/>
      </rPr>
      <t xml:space="preserve"> Cooperativa/empresa graduada. </t>
    </r>
  </si>
  <si>
    <r>
      <rPr>
        <vertAlign val="superscript"/>
        <sz val="9"/>
        <rFont val="Times New Roman"/>
        <family val="1"/>
      </rPr>
      <t xml:space="preserve">(11) </t>
    </r>
    <r>
      <rPr>
        <sz val="9"/>
        <rFont val="Times New Roman"/>
        <family val="1"/>
      </rPr>
      <t xml:space="preserve">Projetos que venham a se caracterizar como de interesse institucional pelo CEPE, tais como: Aerodesign, Minibaja, Fórmula SAE, EXPOMED RIO', EXPOTEC RIO' e EXPOSUP RIO'. </t>
    </r>
  </si>
  <si>
    <t>Coordenação ou Departamento</t>
  </si>
  <si>
    <r>
      <t>Semestre ou Trimestre</t>
    </r>
    <r>
      <rPr>
        <sz val="9"/>
        <rFont val="Arial"/>
        <family val="2"/>
      </rPr>
      <t xml:space="preserve"> (2012.1, 2012.2, etc)</t>
    </r>
  </si>
  <si>
    <r>
      <t>f_p</t>
    </r>
    <r>
      <rPr>
        <b/>
        <i/>
        <vertAlign val="superscript"/>
        <sz val="10"/>
        <rFont val="Arial"/>
        <family val="2"/>
      </rPr>
      <t>(2)</t>
    </r>
  </si>
  <si>
    <t>Total de Horas-aula Equivalentes</t>
  </si>
  <si>
    <t>MÉDIA POR SEMESTRE</t>
  </si>
  <si>
    <r>
      <rPr>
        <b/>
        <sz val="8"/>
        <rFont val="Arial"/>
        <family val="2"/>
      </rPr>
      <t>M:</t>
    </r>
    <r>
      <rPr>
        <sz val="8"/>
        <rFont val="Arial"/>
        <family val="2"/>
      </rPr>
      <t xml:space="preserve"> Médio</t>
    </r>
  </si>
  <si>
    <r>
      <t xml:space="preserve">(1) </t>
    </r>
    <r>
      <rPr>
        <b/>
        <sz val="9"/>
        <rFont val="Arial"/>
        <family val="2"/>
      </rPr>
      <t>f_p</t>
    </r>
    <r>
      <rPr>
        <i/>
        <sz val="9"/>
        <rFont val="Arial"/>
        <family val="2"/>
      </rPr>
      <t xml:space="preserve"> </t>
    </r>
    <r>
      <rPr>
        <sz val="9"/>
        <rFont val="Arial"/>
        <family val="2"/>
      </rPr>
      <t xml:space="preserve"> Carga horária dedicada à atuação como tutor da disciplina</t>
    </r>
  </si>
  <si>
    <r>
      <rPr>
        <b/>
        <sz val="8"/>
        <rFont val="Arial"/>
        <family val="2"/>
      </rPr>
      <t>T:</t>
    </r>
    <r>
      <rPr>
        <sz val="8"/>
        <rFont val="Arial"/>
        <family val="2"/>
      </rPr>
      <t xml:space="preserve"> Técnico</t>
    </r>
  </si>
  <si>
    <r>
      <t xml:space="preserve">(2) </t>
    </r>
    <r>
      <rPr>
        <b/>
        <sz val="9"/>
        <rFont val="Arial"/>
        <family val="2"/>
      </rPr>
      <t>f_p</t>
    </r>
    <r>
      <rPr>
        <i/>
        <sz val="9"/>
        <rFont val="Arial"/>
        <family val="2"/>
      </rPr>
      <t xml:space="preserve"> </t>
    </r>
    <r>
      <rPr>
        <sz val="9"/>
        <rFont val="Arial"/>
        <family val="2"/>
      </rPr>
      <t xml:space="preserve"> Número de semanas ministradas pelo docente durante o período de avaliação</t>
    </r>
  </si>
  <si>
    <r>
      <rPr>
        <b/>
        <sz val="8"/>
        <rFont val="Arial"/>
        <family val="2"/>
      </rPr>
      <t>G:</t>
    </r>
    <r>
      <rPr>
        <sz val="8"/>
        <rFont val="Arial"/>
        <family val="2"/>
      </rPr>
      <t xml:space="preserve"> Graduação</t>
    </r>
  </si>
  <si>
    <r>
      <rPr>
        <b/>
        <sz val="8"/>
        <rFont val="Arial"/>
        <family val="2"/>
      </rPr>
      <t>PGLS:</t>
    </r>
    <r>
      <rPr>
        <sz val="8"/>
        <rFont val="Arial"/>
        <family val="2"/>
      </rPr>
      <t xml:space="preserve"> Pós-Graduação Lato Sensu</t>
    </r>
  </si>
  <si>
    <r>
      <rPr>
        <b/>
        <sz val="8"/>
        <rFont val="Arial"/>
        <family val="2"/>
      </rPr>
      <t>PGSS:</t>
    </r>
    <r>
      <rPr>
        <sz val="8"/>
        <rFont val="Arial"/>
        <family val="2"/>
      </rPr>
      <t xml:space="preserve"> Pós-Graduação Stricto Sensu</t>
    </r>
  </si>
  <si>
    <t>PERÍODO DE AVALIAÇÃO</t>
  </si>
  <si>
    <t>Semestres</t>
  </si>
  <si>
    <t>Plano de Trabalho</t>
  </si>
  <si>
    <t>(período de avaliação referente aos próximos 12 meses: 2 semestres)</t>
  </si>
  <si>
    <r>
      <rPr>
        <b/>
        <sz val="8"/>
        <rFont val="Arial"/>
        <family val="2"/>
      </rPr>
      <t>Prog. Funcional</t>
    </r>
    <r>
      <rPr>
        <sz val="8"/>
        <rFont val="Arial"/>
        <family val="2"/>
      </rPr>
      <t xml:space="preserve"> - Carreira EBTT: </t>
    </r>
  </si>
  <si>
    <t>(período de avaliação referente aos últimos 24 meses: 4 semestres)</t>
  </si>
  <si>
    <r>
      <rPr>
        <b/>
        <sz val="8"/>
        <rFont val="Arial"/>
        <family val="2"/>
      </rPr>
      <t>Prog. Funcional</t>
    </r>
    <r>
      <rPr>
        <sz val="8"/>
        <rFont val="Arial"/>
        <family val="2"/>
      </rPr>
      <t xml:space="preserve"> - Carreira MS</t>
    </r>
  </si>
  <si>
    <t>NOME DO ALUNO  / TURMA</t>
  </si>
  <si>
    <r>
      <t xml:space="preserve">Nível de Ensino       </t>
    </r>
    <r>
      <rPr>
        <sz val="10"/>
        <rFont val="Arial"/>
        <family val="2"/>
      </rPr>
      <t xml:space="preserve"> </t>
    </r>
    <r>
      <rPr>
        <sz val="9"/>
        <rFont val="Arial"/>
        <family val="2"/>
      </rPr>
      <t>(T, G)</t>
    </r>
  </si>
  <si>
    <r>
      <t xml:space="preserve">Carga Horária de supervisão por semana </t>
    </r>
    <r>
      <rPr>
        <b/>
        <vertAlign val="superscript"/>
        <sz val="10"/>
        <rFont val="Arial"/>
        <family val="2"/>
      </rPr>
      <t>(1)</t>
    </r>
  </si>
  <si>
    <t>Total de Semanas de Estágio</t>
  </si>
  <si>
    <t>Semanas de atuação no período avaliado</t>
  </si>
  <si>
    <r>
      <t>f_ac</t>
    </r>
    <r>
      <rPr>
        <b/>
        <i/>
        <vertAlign val="superscript"/>
        <sz val="10"/>
        <rFont val="Arial"/>
        <family val="2"/>
      </rPr>
      <t>(3)</t>
    </r>
  </si>
  <si>
    <t>(3) f_ac  Fator de conversão para hora-aula de 60 min para 50 min ou 45 min</t>
  </si>
  <si>
    <r>
      <t>NOME DA DISCIPLINA/TURMA</t>
    </r>
    <r>
      <rPr>
        <sz val="10"/>
        <rFont val="Arial"/>
        <family val="2"/>
      </rPr>
      <t xml:space="preserve"> </t>
    </r>
    <r>
      <rPr>
        <sz val="9"/>
        <rFont val="Arial"/>
        <family val="2"/>
      </rPr>
      <t>(preencher por semestre: M, T, G, PGLS ou trimestre: PGSS)</t>
    </r>
  </si>
  <si>
    <t>Horário</t>
  </si>
  <si>
    <r>
      <t>Nível de Ensino</t>
    </r>
    <r>
      <rPr>
        <sz val="10"/>
        <rFont val="Arial"/>
        <family val="2"/>
      </rPr>
      <t xml:space="preserve">    </t>
    </r>
    <r>
      <rPr>
        <sz val="9"/>
        <rFont val="Arial"/>
        <family val="2"/>
      </rPr>
      <t>(M, T, G, PGLS, PGSS)</t>
    </r>
  </si>
  <si>
    <t>Carga Horária por semana</t>
  </si>
  <si>
    <t>nº de Alunos Matriculados na Turma</t>
  </si>
  <si>
    <t>nº de Docentes na Turma</t>
  </si>
  <si>
    <r>
      <t xml:space="preserve">f_ac </t>
    </r>
    <r>
      <rPr>
        <b/>
        <i/>
        <vertAlign val="superscript"/>
        <sz val="10"/>
        <rFont val="Arial"/>
        <family val="2"/>
      </rPr>
      <t>(3)</t>
    </r>
  </si>
  <si>
    <r>
      <t xml:space="preserve">f_t </t>
    </r>
    <r>
      <rPr>
        <b/>
        <i/>
        <vertAlign val="superscript"/>
        <sz val="10"/>
        <rFont val="Arial"/>
        <family val="2"/>
      </rPr>
      <t>(4)</t>
    </r>
  </si>
  <si>
    <r>
      <rPr>
        <b/>
        <sz val="8"/>
        <rFont val="Arial"/>
        <family val="2"/>
      </rPr>
      <t>Prog. Funcional</t>
    </r>
    <r>
      <rPr>
        <sz val="8"/>
        <rFont val="Arial"/>
        <family val="2"/>
      </rPr>
      <t xml:space="preserve"> - Carreira EBTT</t>
    </r>
  </si>
  <si>
    <t>(1) Preencher cada linha considerando 1 (hum) semestre letivo de regência na graduação ou no ensino médio e técnico ou 1(hum) trimestre letivo de regência em programa de pós-graduação stricto sensu</t>
  </si>
  <si>
    <r>
      <t xml:space="preserve">(4) </t>
    </r>
    <r>
      <rPr>
        <b/>
        <sz val="9"/>
        <rFont val="Arial"/>
        <family val="2"/>
      </rPr>
      <t>f_t</t>
    </r>
    <r>
      <rPr>
        <i/>
        <sz val="9"/>
        <rFont val="Arial"/>
        <family val="2"/>
      </rPr>
      <t xml:space="preserve"> </t>
    </r>
    <r>
      <rPr>
        <sz val="9"/>
        <rFont val="Arial"/>
        <family val="2"/>
      </rPr>
      <t xml:space="preserve"> Fator de multiplicação de acordo com o nº de alunos na turma</t>
    </r>
  </si>
  <si>
    <t>OPÇÕES DE DURAÇÃO DE AULA</t>
  </si>
  <si>
    <t>45 min</t>
  </si>
  <si>
    <t>50 min</t>
  </si>
  <si>
    <t>60 min</t>
  </si>
  <si>
    <t>Data da Solicitação (dd/mm/aaaa):</t>
  </si>
  <si>
    <t>NOME:</t>
  </si>
  <si>
    <t>SIAPE:</t>
  </si>
  <si>
    <t>Unidades de ensino:</t>
  </si>
  <si>
    <r>
      <rPr>
        <b/>
        <u/>
        <sz val="12"/>
        <color indexed="9"/>
        <rFont val="Arial"/>
        <family val="2"/>
      </rPr>
      <t xml:space="preserve">ATENÇÃO:
</t>
    </r>
    <r>
      <rPr>
        <sz val="12"/>
        <color indexed="9"/>
        <rFont val="Arial"/>
        <family val="2"/>
      </rPr>
      <t xml:space="preserve"> Os campos da aba "TOTAL" são retirados das outras abas, preencha os dados nas outras abas!</t>
    </r>
  </si>
  <si>
    <t xml:space="preserve">MA: Maracanã   </t>
  </si>
  <si>
    <t xml:space="preserve">MG: Maria da Graça   </t>
  </si>
  <si>
    <t xml:space="preserve">NI: Nova Iguaçu   </t>
  </si>
  <si>
    <t>MA</t>
  </si>
  <si>
    <t xml:space="preserve">PE: Petrópolis   </t>
  </si>
  <si>
    <t>Área \ Sub-área</t>
  </si>
  <si>
    <t>Sub-Total Sub-área</t>
  </si>
  <si>
    <t>Sub-Total Área</t>
  </si>
  <si>
    <t>ENSINO</t>
  </si>
  <si>
    <t>Docência</t>
  </si>
  <si>
    <t>Aula</t>
  </si>
  <si>
    <t>Sala de aula</t>
  </si>
  <si>
    <t>hora-aula semanal (média no período de avaliação)</t>
  </si>
  <si>
    <t>PESQUISA</t>
  </si>
  <si>
    <t>total de trabalhos publicados</t>
  </si>
  <si>
    <t>ATIVIDADES COMPLEMENTARES</t>
  </si>
  <si>
    <t>Administração</t>
  </si>
  <si>
    <t>fração do tempo de permanência no cargo (no período de avaliação)</t>
  </si>
  <si>
    <t>Livros</t>
  </si>
  <si>
    <r>
      <t>Orientação</t>
    </r>
    <r>
      <rPr>
        <sz val="9"/>
        <rFont val="Arial"/>
        <family val="2"/>
      </rPr>
      <t/>
    </r>
  </si>
  <si>
    <t>Supervisão de Estágio (Médio/Técnico)</t>
  </si>
  <si>
    <t>carga horária de orientação (máx. 20)</t>
  </si>
  <si>
    <t>Coordenador de polo/Curso de EAD</t>
  </si>
  <si>
    <t>Orientação de estágio (Médio/Técnico)</t>
  </si>
  <si>
    <t>Responsável por programa de pesquisa/extensão</t>
  </si>
  <si>
    <t>Supervisão de Estágio de Graduação no CEFET/RJ</t>
  </si>
  <si>
    <r>
      <t xml:space="preserve">Coordenadores de Laboratórios e de Cursos de Pós-graduação </t>
    </r>
    <r>
      <rPr>
        <i/>
        <sz val="9"/>
        <rFont val="Arial"/>
        <family val="2"/>
      </rPr>
      <t>Lato Sensu</t>
    </r>
  </si>
  <si>
    <t xml:space="preserve"> Projeto resultante de atividades de protagonismo estudantil</t>
  </si>
  <si>
    <t>Projeto de Pesquisa via órgão de fomento</t>
  </si>
  <si>
    <t>Coordenador</t>
  </si>
  <si>
    <t>Conselhos, Comitês e Comissões</t>
  </si>
  <si>
    <t>fração do tempo de participação  (no período de avaliação)</t>
  </si>
  <si>
    <t>Reforço do conteúdo curricular dos alunos e cursos de férias</t>
  </si>
  <si>
    <t>Olimpíadas nas diversas Áreas do Conhecimento</t>
  </si>
  <si>
    <t>Projeto de Pesquisa sem órgão de fomento</t>
  </si>
  <si>
    <r>
      <t>Projeto de Empreeendedorismo (bases Tecnológica</t>
    </r>
    <r>
      <rPr>
        <sz val="9"/>
        <rFont val="Arial"/>
        <family val="2"/>
      </rPr>
      <t>, Popular</t>
    </r>
    <r>
      <rPr>
        <sz val="9"/>
        <rFont val="Arial"/>
        <family val="2"/>
      </rPr>
      <t xml:space="preserve"> e Cultural</t>
    </r>
    <r>
      <rPr>
        <sz val="9"/>
        <rFont val="Arial"/>
        <family val="2"/>
      </rPr>
      <t>)</t>
    </r>
  </si>
  <si>
    <t>Supervisão de Estágio Docente/Iniciação à Docência</t>
  </si>
  <si>
    <t>Desenvolvimento de Protótipos</t>
  </si>
  <si>
    <t>Estudantes de Extensão</t>
  </si>
  <si>
    <t>Monitoria</t>
  </si>
  <si>
    <t>Tutoria</t>
  </si>
  <si>
    <t>Participação em Bancas</t>
  </si>
  <si>
    <t>total de participações em bancas (no período de avaliação)</t>
  </si>
  <si>
    <t>Jovens Talentos</t>
  </si>
  <si>
    <t>EXTENSÃO</t>
  </si>
  <si>
    <t>Publicação em Extensão</t>
  </si>
  <si>
    <t>Projeto de Iniciação Científica, Iniciação Científica Ensino Médio</t>
  </si>
  <si>
    <t>Supervisão de pós-doutorado</t>
  </si>
  <si>
    <t>Projeto Final de Curso (técnico/graduação)</t>
  </si>
  <si>
    <r>
      <t xml:space="preserve">Monografia (pós-graduação </t>
    </r>
    <r>
      <rPr>
        <i/>
        <sz val="9"/>
        <rFont val="Arial"/>
        <family val="2"/>
      </rPr>
      <t>lato sensu</t>
    </r>
    <r>
      <rPr>
        <sz val="9"/>
        <rFont val="Arial"/>
        <family val="2"/>
      </rPr>
      <t>)</t>
    </r>
  </si>
  <si>
    <t>Dissertação de Mestrado</t>
  </si>
  <si>
    <t>Tese de Doutorado</t>
  </si>
  <si>
    <t>Projeto de Extensão</t>
  </si>
  <si>
    <t>projetos aprovados e em andamento</t>
  </si>
  <si>
    <t>Outras atividades acadêmicas</t>
  </si>
  <si>
    <r>
      <t xml:space="preserve">Acompanhamento de alunos a eventos acadêmicos </t>
    </r>
    <r>
      <rPr>
        <vertAlign val="superscript"/>
        <sz val="9"/>
        <rFont val="Arial"/>
        <family val="2"/>
      </rPr>
      <t>(18a)</t>
    </r>
  </si>
  <si>
    <t>total de eventos realizados</t>
  </si>
  <si>
    <t>Cursos de Capacitação - bonificação parcial</t>
  </si>
  <si>
    <t>carga horária liberada pelo colegiado e pela Direção Geral</t>
  </si>
  <si>
    <t>Cursos</t>
  </si>
  <si>
    <t>Cursos de Capacitação - liberação total</t>
  </si>
  <si>
    <t>Publicação</t>
  </si>
  <si>
    <t>Produção Artística</t>
  </si>
  <si>
    <t>completo</t>
  </si>
  <si>
    <t>parcial</t>
  </si>
  <si>
    <t>cada apresentação</t>
  </si>
  <si>
    <r>
      <t>Projetos de Pesquisa</t>
    </r>
    <r>
      <rPr>
        <b/>
        <vertAlign val="superscript"/>
        <sz val="9"/>
        <rFont val="Arial"/>
        <family val="2"/>
      </rPr>
      <t>(5)</t>
    </r>
  </si>
  <si>
    <r>
      <t>Livros</t>
    </r>
    <r>
      <rPr>
        <vertAlign val="superscript"/>
        <sz val="9"/>
        <rFont val="Arial"/>
        <family val="2"/>
      </rPr>
      <t>(6)</t>
    </r>
  </si>
  <si>
    <r>
      <t>Projeto de Pesquisa via órgão de fomento</t>
    </r>
    <r>
      <rPr>
        <vertAlign val="superscript"/>
        <sz val="9"/>
        <rFont val="Arial"/>
        <family val="2"/>
      </rPr>
      <t>(7)</t>
    </r>
  </si>
  <si>
    <r>
      <t>projeto aprovado ou  em andamento</t>
    </r>
    <r>
      <rPr>
        <vertAlign val="superscript"/>
        <sz val="9"/>
        <rFont val="Arial"/>
        <family val="2"/>
      </rPr>
      <t>(8)</t>
    </r>
  </si>
  <si>
    <r>
      <t>Fração da orientação desenvolvida pelo docente</t>
    </r>
    <r>
      <rPr>
        <sz val="10"/>
        <rFont val="Arial"/>
        <family val="2"/>
      </rPr>
      <t xml:space="preserve"> </t>
    </r>
    <r>
      <rPr>
        <b/>
        <vertAlign val="superscript"/>
        <sz val="10"/>
        <rFont val="Arial"/>
        <family val="2"/>
      </rPr>
      <t>(6)</t>
    </r>
  </si>
  <si>
    <r>
      <t xml:space="preserve">Tipo de Orientação (1-19) </t>
    </r>
    <r>
      <rPr>
        <b/>
        <vertAlign val="superscript"/>
        <sz val="10"/>
        <rFont val="Arial"/>
        <family val="2"/>
      </rPr>
      <t>(2)</t>
    </r>
  </si>
  <si>
    <t>Duração da aula</t>
  </si>
  <si>
    <r>
      <t>Total de Semanas da Disciplina</t>
    </r>
    <r>
      <rPr>
        <b/>
        <vertAlign val="superscript"/>
        <sz val="10"/>
        <rFont val="Arial"/>
        <family val="2"/>
      </rPr>
      <t>(1)</t>
    </r>
  </si>
  <si>
    <r>
      <t>Semanas de Atuação na Disciplina</t>
    </r>
    <r>
      <rPr>
        <b/>
        <vertAlign val="superscript"/>
        <sz val="10"/>
        <rFont val="Arial"/>
        <family val="2"/>
      </rPr>
      <t>(1)</t>
    </r>
  </si>
  <si>
    <t xml:space="preserve">ATIVIDADES ARTÍSTICAS E PRODUÇÃO INTELECTUAL   </t>
  </si>
  <si>
    <t>Acompanhamento de estágio in loco</t>
  </si>
  <si>
    <t>IT: Itaguaí</t>
  </si>
  <si>
    <t>NF: Nova Friburgo</t>
  </si>
  <si>
    <t>VA: Valença</t>
  </si>
  <si>
    <t>AR: Angra dos Reis</t>
  </si>
  <si>
    <r>
      <t xml:space="preserve">ATIVIDADES DE PESQUISA  E INOVAÇÃO   </t>
    </r>
    <r>
      <rPr>
        <sz val="9"/>
        <rFont val="Arial"/>
        <family val="2"/>
      </rPr>
      <t xml:space="preserve">           (preencha apenas os campos na cor branca)</t>
    </r>
  </si>
  <si>
    <r>
      <t>ATIVIDADES ARTÍSTICAS E PRODUÇÃO INTELECTUAL</t>
    </r>
    <r>
      <rPr>
        <sz val="9"/>
        <rFont val="Arial"/>
        <family val="2"/>
      </rPr>
      <t xml:space="preserve"> (preencha apenas os campos na cor branca)</t>
    </r>
  </si>
  <si>
    <r>
      <t>Outras Atividades Acadêmicas</t>
    </r>
    <r>
      <rPr>
        <sz val="10"/>
        <rFont val="Arial"/>
        <family val="2"/>
      </rPr>
      <t xml:space="preserve"> (preencha apenas os campos na cor branca)</t>
    </r>
  </si>
  <si>
    <r>
      <t xml:space="preserve">ORIENTAÇÕES NO PERÍODO </t>
    </r>
    <r>
      <rPr>
        <sz val="10"/>
        <rFont val="Arial"/>
        <family val="2"/>
      </rPr>
      <t>(preencha apenas os campos na cor branca)</t>
    </r>
  </si>
  <si>
    <r>
      <t>ACOMPANHAMENTO DE ESTÁGIO IN LOCO</t>
    </r>
    <r>
      <rPr>
        <sz val="10"/>
        <rFont val="Arial"/>
        <family val="2"/>
      </rPr>
      <t xml:space="preserve"> (preencha apenas os campos na cor branca)</t>
    </r>
  </si>
  <si>
    <r>
      <t xml:space="preserve">Docência - Disciplinas </t>
    </r>
    <r>
      <rPr>
        <sz val="10"/>
        <rFont val="Arial"/>
        <family val="2"/>
      </rPr>
      <t xml:space="preserve"> (preencha apenas os campos na cor branca)</t>
    </r>
  </si>
  <si>
    <r>
      <t xml:space="preserve">Docência EAD  </t>
    </r>
    <r>
      <rPr>
        <sz val="10"/>
        <rFont val="Arial"/>
        <family val="2"/>
      </rPr>
      <t>(preencha apenas os campos na cor branca)</t>
    </r>
  </si>
  <si>
    <t xml:space="preserve"> TIPO DE DOCUMENTO (PT ou PF):</t>
  </si>
  <si>
    <t>Iniciar pelo preenchimento por PT (Plano de Trabalho) ou PF (Progressão Funcional)</t>
  </si>
  <si>
    <t>Autoria, coautoria, curadoria, direção de produções artísticas e culturais demonstradas publicamente por meios típicos e característicos das áreas de artes visuais, dança, música, teatro, fotografia, cinema e afins</t>
  </si>
  <si>
    <t>Composição ou Apresentação individual ou coletiva</t>
  </si>
  <si>
    <t>Apostilas de teoria/laboratório (&gt;= 100 páginas)</t>
  </si>
  <si>
    <t>Apostilas de teoria/laboratório (&gt;= 50 páginas)</t>
  </si>
  <si>
    <t>Apostilas de teoria/laboratório (&gt;= 25 páginas)</t>
  </si>
  <si>
    <t>Material multimídia/Objetos de Aprendizagem</t>
  </si>
  <si>
    <t>Acompanhamento de alunos em Visitas Culturais/Artísticas</t>
  </si>
  <si>
    <t>Trabalho de Campo / Visita Técnica</t>
  </si>
  <si>
    <t>Periódicos indexados nas bases do tipo 1 e constantes na base QUALIS A1 a A4</t>
  </si>
  <si>
    <t>Periódicos indexados nas bases do tipo 2 ou constantes na base QUALIS B1 e B2</t>
  </si>
  <si>
    <t>Periódicos indexados nas bases do tipo 2 e constantes na base QUALIS B3 e B4</t>
  </si>
  <si>
    <t>Anais de Congressos</t>
  </si>
  <si>
    <t>Participação do docente com apresentação de trabalho em eventos acadêmicos e/ou como ouvinte em palestras, seminários, cursos, oficinas, mesas redondas, eventos e demais atividades relativas à sua área de formação e/ou de atuação profissional na instituição, com certificado ou declaração que informe a quantidade de horas dedicadas à atividade.</t>
  </si>
  <si>
    <t>projeto aprovado ou  em andamento</t>
  </si>
  <si>
    <t>Registro de Software</t>
  </si>
  <si>
    <t>Depósito de patente com titularidade do CEFET/RJ</t>
  </si>
  <si>
    <t>Carta patente com titularidade do CEFET/RJ</t>
  </si>
  <si>
    <t>Interesse Institucional</t>
  </si>
  <si>
    <t>Membro de NDE (técnico/graduação)</t>
  </si>
  <si>
    <t>Membro de CPA</t>
  </si>
  <si>
    <t>Interesse acadêmico</t>
  </si>
  <si>
    <t>projetos aprovados ou em andamento</t>
  </si>
  <si>
    <t>Bancas de Projeto Final e Monografias de Conclusão de Graduação/Técnico</t>
  </si>
  <si>
    <t>Organização de Eventos Institucionais - Mais de 20h</t>
  </si>
  <si>
    <t>Organização de Eventos Institucionais -  Entre10h e 20 h</t>
  </si>
  <si>
    <t>Organização de Eventos Institucionais - até 10h</t>
  </si>
  <si>
    <t>Periódicos indexados nas bases do tipo 1 ou constantes na base QUALIS A1 a A4</t>
  </si>
  <si>
    <t>Periódicos constantes na base QUALIS B3 e B4</t>
  </si>
  <si>
    <t>SEM CD/FG /FCC</t>
  </si>
  <si>
    <t>COM FG /FCC</t>
  </si>
  <si>
    <t>Projetos de Pesquisa</t>
  </si>
  <si>
    <t>Projeto de Pesquisa via orgão de fomento</t>
  </si>
  <si>
    <t>40h/
40h DE</t>
  </si>
  <si>
    <r>
      <t>1:</t>
    </r>
    <r>
      <rPr>
        <sz val="10"/>
        <color indexed="8"/>
        <rFont val="Arial"/>
        <family val="2"/>
      </rPr>
      <t xml:space="preserve"> Supervisão de Estágio (Médio/Técnico)</t>
    </r>
    <r>
      <rPr>
        <b/>
        <sz val="10"/>
        <color indexed="8"/>
        <rFont val="Arial"/>
        <family val="2"/>
      </rPr>
      <t xml:space="preserve"> - 0,4 pontos cada, máximo de 4 pontos </t>
    </r>
  </si>
  <si>
    <r>
      <t>2:</t>
    </r>
    <r>
      <rPr>
        <sz val="10"/>
        <color indexed="8"/>
        <rFont val="Arial"/>
        <family val="2"/>
      </rPr>
      <t xml:space="preserve"> Orientação de Estágio (Médio/Técnico)</t>
    </r>
    <r>
      <rPr>
        <b/>
        <sz val="10"/>
        <color indexed="8"/>
        <rFont val="Arial"/>
        <family val="2"/>
      </rPr>
      <t xml:space="preserve"> - 0,2 pontos cada, máximo de 4 pontos </t>
    </r>
  </si>
  <si>
    <r>
      <t>3:</t>
    </r>
    <r>
      <rPr>
        <sz val="10"/>
        <color indexed="8"/>
        <rFont val="Arial"/>
        <family val="2"/>
      </rPr>
      <t xml:space="preserve"> Supervisão de Estágio de Graduação no CEFET/RJ</t>
    </r>
    <r>
      <rPr>
        <b/>
        <sz val="10"/>
        <color indexed="8"/>
        <rFont val="Arial"/>
        <family val="2"/>
      </rPr>
      <t xml:space="preserve"> - 0,4 pontos cada, máximo de 4 pontos </t>
    </r>
  </si>
  <si>
    <r>
      <t>4:</t>
    </r>
    <r>
      <rPr>
        <sz val="10"/>
        <color indexed="8"/>
        <rFont val="Arial"/>
        <family val="2"/>
      </rPr>
      <t xml:space="preserve"> Projeto resultantes de atividades de protagonismo estudantil</t>
    </r>
    <r>
      <rPr>
        <vertAlign val="superscript"/>
        <sz val="10"/>
        <color indexed="8"/>
        <rFont val="Arial"/>
        <family val="2"/>
      </rPr>
      <t>(7)</t>
    </r>
    <r>
      <rPr>
        <b/>
        <sz val="10"/>
        <color indexed="8"/>
        <rFont val="Arial"/>
        <family val="2"/>
      </rPr>
      <t xml:space="preserve"> - 0,25 pontos cada, máximo de 1 ponto</t>
    </r>
  </si>
  <si>
    <r>
      <t>5:</t>
    </r>
    <r>
      <rPr>
        <sz val="10"/>
        <color indexed="8"/>
        <rFont val="Arial"/>
        <family val="2"/>
      </rPr>
      <t xml:space="preserve"> Reforço do conteúdo curricular dos alunos e cursos de férias</t>
    </r>
    <r>
      <rPr>
        <b/>
        <sz val="10"/>
        <color indexed="8"/>
        <rFont val="Arial"/>
        <family val="2"/>
      </rPr>
      <t xml:space="preserve"> - 1 ponto cada, máximo de 4 pontos </t>
    </r>
  </si>
  <si>
    <r>
      <t>6:</t>
    </r>
    <r>
      <rPr>
        <sz val="10"/>
        <color indexed="8"/>
        <rFont val="Arial"/>
        <family val="2"/>
      </rPr>
      <t xml:space="preserve"> Olimpíadas nas diversas Áreas do Conhecimento</t>
    </r>
    <r>
      <rPr>
        <b/>
        <sz val="10"/>
        <color indexed="8"/>
        <rFont val="Arial"/>
        <family val="2"/>
      </rPr>
      <t xml:space="preserve"> - 1 ponto cada, máximo de 4 pontos </t>
    </r>
  </si>
  <si>
    <r>
      <t>7:</t>
    </r>
    <r>
      <rPr>
        <sz val="10"/>
        <color indexed="8"/>
        <rFont val="Arial"/>
        <family val="2"/>
      </rPr>
      <t xml:space="preserve"> Projeto de Empreendedorismo (bases Tecnológica</t>
    </r>
    <r>
      <rPr>
        <vertAlign val="superscript"/>
        <sz val="10"/>
        <color indexed="8"/>
        <rFont val="Arial"/>
        <family val="2"/>
      </rPr>
      <t>(8)</t>
    </r>
    <r>
      <rPr>
        <sz val="10"/>
        <color indexed="8"/>
        <rFont val="Arial"/>
        <family val="2"/>
      </rPr>
      <t>, Popular</t>
    </r>
    <r>
      <rPr>
        <vertAlign val="superscript"/>
        <sz val="10"/>
        <color indexed="8"/>
        <rFont val="Arial"/>
        <family val="2"/>
      </rPr>
      <t>(9)</t>
    </r>
    <r>
      <rPr>
        <sz val="10"/>
        <color indexed="8"/>
        <rFont val="Arial"/>
        <family val="2"/>
      </rPr>
      <t xml:space="preserve"> e /ou Cultural</t>
    </r>
    <r>
      <rPr>
        <vertAlign val="superscript"/>
        <sz val="10"/>
        <color indexed="8"/>
        <rFont val="Arial"/>
        <family val="2"/>
      </rPr>
      <t>(10)</t>
    </r>
    <r>
      <rPr>
        <sz val="10"/>
        <color indexed="8"/>
        <rFont val="Arial"/>
        <family val="2"/>
      </rPr>
      <t>)</t>
    </r>
    <r>
      <rPr>
        <b/>
        <sz val="10"/>
        <color indexed="8"/>
        <rFont val="Arial"/>
        <family val="2"/>
      </rPr>
      <t xml:space="preserve"> - 1 ponto cada, máximo de 4 pontos</t>
    </r>
  </si>
  <si>
    <r>
      <t>8:</t>
    </r>
    <r>
      <rPr>
        <sz val="10"/>
        <rFont val="Arial"/>
        <family val="2"/>
      </rPr>
      <t xml:space="preserve"> Supervisão de Estágio Docente/Iniciação à Docência</t>
    </r>
    <r>
      <rPr>
        <b/>
        <sz val="10"/>
        <color indexed="8"/>
        <rFont val="Arial"/>
        <family val="2"/>
      </rPr>
      <t xml:space="preserve"> - 1 ponto cada, máximo de 4 pontos</t>
    </r>
  </si>
  <si>
    <r>
      <t>9:</t>
    </r>
    <r>
      <rPr>
        <sz val="10"/>
        <color indexed="8"/>
        <rFont val="Arial"/>
        <family val="2"/>
      </rPr>
      <t xml:space="preserve"> Desenvolvimento de protótipos</t>
    </r>
    <r>
      <rPr>
        <vertAlign val="superscript"/>
        <sz val="10"/>
        <color indexed="8"/>
        <rFont val="Arial"/>
        <family val="2"/>
      </rPr>
      <t>(11)</t>
    </r>
    <r>
      <rPr>
        <b/>
        <sz val="10"/>
        <color indexed="8"/>
        <rFont val="Arial"/>
        <family val="2"/>
      </rPr>
      <t xml:space="preserve"> - 4 pontos cada, máximo de 16 pontos</t>
    </r>
  </si>
  <si>
    <r>
      <t>10:</t>
    </r>
    <r>
      <rPr>
        <sz val="10"/>
        <color indexed="8"/>
        <rFont val="Arial"/>
        <family val="2"/>
      </rPr>
      <t xml:space="preserve"> Estudantes de Extensão</t>
    </r>
    <r>
      <rPr>
        <b/>
        <sz val="10"/>
        <color indexed="8"/>
        <rFont val="Arial"/>
        <family val="2"/>
      </rPr>
      <t xml:space="preserve"> - 1 ponto cada, máximo de 4 pontos</t>
    </r>
  </si>
  <si>
    <r>
      <t>11:</t>
    </r>
    <r>
      <rPr>
        <sz val="10"/>
        <color indexed="8"/>
        <rFont val="Arial"/>
        <family val="2"/>
      </rPr>
      <t xml:space="preserve"> Monitoria </t>
    </r>
    <r>
      <rPr>
        <b/>
        <sz val="10"/>
        <color indexed="8"/>
        <rFont val="Arial"/>
        <family val="2"/>
      </rPr>
      <t xml:space="preserve"> - 1 ponto cada, máximo de 4 pontos</t>
    </r>
  </si>
  <si>
    <r>
      <t>12:</t>
    </r>
    <r>
      <rPr>
        <sz val="10"/>
        <color indexed="8"/>
        <rFont val="Arial"/>
        <family val="2"/>
      </rPr>
      <t xml:space="preserve"> Tutoria</t>
    </r>
    <r>
      <rPr>
        <b/>
        <sz val="10"/>
        <color indexed="8"/>
        <rFont val="Arial"/>
        <family val="2"/>
      </rPr>
      <t xml:space="preserve"> - 1 ponto cada, máximo de 4 pontos</t>
    </r>
  </si>
  <si>
    <r>
      <t>13:</t>
    </r>
    <r>
      <rPr>
        <sz val="10"/>
        <color indexed="8"/>
        <rFont val="Arial"/>
        <family val="2"/>
      </rPr>
      <t xml:space="preserve"> Jovens Talentos </t>
    </r>
    <r>
      <rPr>
        <b/>
        <sz val="10"/>
        <color indexed="8"/>
        <rFont val="Arial"/>
        <family val="2"/>
      </rPr>
      <t xml:space="preserve"> - 1 ponto cada, máximo de 4 pontos</t>
    </r>
  </si>
  <si>
    <r>
      <t>14:</t>
    </r>
    <r>
      <rPr>
        <sz val="10"/>
        <color indexed="8"/>
        <rFont val="Arial"/>
        <family val="2"/>
      </rPr>
      <t xml:space="preserve"> Projeto de Iniciação Científica, Iniciação Científica Ensino Médio</t>
    </r>
    <r>
      <rPr>
        <b/>
        <sz val="10"/>
        <color indexed="8"/>
        <rFont val="Arial"/>
        <family val="2"/>
      </rPr>
      <t xml:space="preserve"> - 1 ponto cada, máximo de 4 pontos</t>
    </r>
  </si>
  <si>
    <r>
      <t>15:</t>
    </r>
    <r>
      <rPr>
        <sz val="10"/>
        <color indexed="8"/>
        <rFont val="Arial"/>
        <family val="2"/>
      </rPr>
      <t xml:space="preserve"> Supervisão de pós-doutorado</t>
    </r>
    <r>
      <rPr>
        <b/>
        <sz val="10"/>
        <color indexed="8"/>
        <rFont val="Arial"/>
        <family val="2"/>
      </rPr>
      <t xml:space="preserve"> - 1,5 ponto cada, máximo de 4 pontos</t>
    </r>
  </si>
  <si>
    <r>
      <t>16:</t>
    </r>
    <r>
      <rPr>
        <sz val="10"/>
        <color indexed="8"/>
        <rFont val="Arial"/>
        <family val="2"/>
      </rPr>
      <t xml:space="preserve"> Projeto Final (graduação/técnico)</t>
    </r>
    <r>
      <rPr>
        <b/>
        <sz val="10"/>
        <color indexed="8"/>
        <rFont val="Arial"/>
        <family val="2"/>
      </rPr>
      <t xml:space="preserve"> - 1,5 ponto cada, máximo de 12 pontos</t>
    </r>
  </si>
  <si>
    <r>
      <t>17:</t>
    </r>
    <r>
      <rPr>
        <sz val="10"/>
        <color indexed="8"/>
        <rFont val="Arial"/>
        <family val="2"/>
      </rPr>
      <t xml:space="preserve"> Monografia (pós-graduação </t>
    </r>
    <r>
      <rPr>
        <i/>
        <sz val="10"/>
        <color indexed="8"/>
        <rFont val="Arial"/>
        <family val="2"/>
      </rPr>
      <t>lato sensu)</t>
    </r>
    <r>
      <rPr>
        <b/>
        <sz val="10"/>
        <color indexed="8"/>
        <rFont val="Arial"/>
        <family val="2"/>
      </rPr>
      <t xml:space="preserve"> - 2 pontos cada, máximo de 8 pontos</t>
    </r>
  </si>
  <si>
    <r>
      <t>18:</t>
    </r>
    <r>
      <rPr>
        <sz val="10"/>
        <color indexed="8"/>
        <rFont val="Arial"/>
        <family val="2"/>
      </rPr>
      <t xml:space="preserve"> Dissertação de Mestrado</t>
    </r>
    <r>
      <rPr>
        <b/>
        <sz val="10"/>
        <color indexed="8"/>
        <rFont val="Arial"/>
        <family val="2"/>
      </rPr>
      <t xml:space="preserve"> - 3 pontos cada, máximo de 12 pontos</t>
    </r>
  </si>
  <si>
    <r>
      <t>19:</t>
    </r>
    <r>
      <rPr>
        <sz val="10"/>
        <rFont val="Arial"/>
        <family val="2"/>
      </rPr>
      <t xml:space="preserve"> Tese de Doutorado</t>
    </r>
    <r>
      <rPr>
        <b/>
        <sz val="10"/>
        <color indexed="8"/>
        <rFont val="Arial"/>
        <family val="2"/>
      </rPr>
      <t xml:space="preserve"> - 4 pontos cada, máximo de 16 pontos</t>
    </r>
  </si>
  <si>
    <r>
      <t xml:space="preserve">ATIVIDADES DE EXTENSÃO </t>
    </r>
    <r>
      <rPr>
        <sz val="9"/>
        <rFont val="Arial"/>
        <family val="2"/>
      </rPr>
      <t xml:space="preserve"> (preencha apenas os campos na cor branca)</t>
    </r>
  </si>
  <si>
    <r>
      <t>ATIVIDADES COMPLEMENTARES</t>
    </r>
    <r>
      <rPr>
        <sz val="9"/>
        <rFont val="Arial"/>
        <family val="2"/>
      </rPr>
      <t xml:space="preserve"> (preencha apenas os campos na cor branca)</t>
    </r>
  </si>
  <si>
    <t>COM cargo de direção (CD)</t>
  </si>
  <si>
    <t>Projeto de Ensino</t>
  </si>
  <si>
    <r>
      <rPr>
        <vertAlign val="superscript"/>
        <sz val="10"/>
        <rFont val="Arial"/>
        <family val="2"/>
      </rPr>
      <t>(4)</t>
    </r>
    <r>
      <rPr>
        <vertAlign val="superscript"/>
        <sz val="11"/>
        <rFont val="Calibri"/>
        <family val="2"/>
      </rPr>
      <t xml:space="preserve"> </t>
    </r>
    <r>
      <rPr>
        <sz val="11"/>
        <rFont val="Calibri"/>
        <family val="2"/>
      </rPr>
      <t>Para as atividades de números 2, 3, 4 e 5, a pontuação acumulada máxima é de 8 (oito) pontos no total das 4 atividades.</t>
    </r>
  </si>
  <si>
    <r>
      <rPr>
        <vertAlign val="superscript"/>
        <sz val="10"/>
        <rFont val="Arial"/>
        <family val="2"/>
      </rPr>
      <t>(5)</t>
    </r>
    <r>
      <rPr>
        <sz val="10"/>
        <rFont val="Arial"/>
        <family val="2"/>
      </rPr>
      <t xml:space="preserve"> Acompanhamento de alunos a eventos acadêmicos (congressos, provas, JTC, olimpíadas). Tal acompanhamento deve ser solicitado à instância superior.</t>
    </r>
  </si>
  <si>
    <r>
      <rPr>
        <vertAlign val="superscript"/>
        <sz val="10"/>
        <rFont val="Arial"/>
        <family val="2"/>
      </rPr>
      <t>(6)</t>
    </r>
    <r>
      <rPr>
        <sz val="10"/>
        <rFont val="Arial"/>
        <family val="2"/>
      </rPr>
      <t xml:space="preserve"> Acompanhamento de alunos em visitas culturais/artísticas. Requer aprovação de colegiado e relatório de viagem submetido ao chefe imediato.</t>
    </r>
  </si>
  <si>
    <r>
      <rPr>
        <vertAlign val="superscript"/>
        <sz val="10"/>
        <rFont val="Arial"/>
        <family val="2"/>
      </rPr>
      <t xml:space="preserve">(7) </t>
    </r>
    <r>
      <rPr>
        <sz val="10"/>
        <rFont val="Arial"/>
        <family val="2"/>
      </rPr>
      <t>Atividade de ensino com trabalho de campo (ex.: curso de meteorologia) e visita técnica. Requer aprovação de colegiado e relatório de viagem submetido ao chefe imediato. Pontuação acumulada máxima de 8 (oito) pontos para estes 3 itens.</t>
    </r>
  </si>
  <si>
    <r>
      <t xml:space="preserve">Apostilas de teoria/laboratório (&gt;= 100 páginas) </t>
    </r>
    <r>
      <rPr>
        <vertAlign val="superscript"/>
        <sz val="9"/>
        <rFont val="Arial"/>
        <family val="2"/>
      </rPr>
      <t>(2)(4)</t>
    </r>
  </si>
  <si>
    <r>
      <t>(8)</t>
    </r>
    <r>
      <rPr>
        <sz val="11"/>
        <rFont val="Calibri"/>
        <family val="2"/>
      </rPr>
      <t xml:space="preserve"> Para as atividades de números 6, 7 e 8, a pontuação acumulada máxima é de 8 (oito) pontos no total das 3 atividades.</t>
    </r>
  </si>
  <si>
    <r>
      <t xml:space="preserve">Apostilas de teoria/laboratório (&gt;= 50 páginas) </t>
    </r>
    <r>
      <rPr>
        <vertAlign val="superscript"/>
        <sz val="9"/>
        <rFont val="Arial"/>
        <family val="2"/>
      </rPr>
      <t>(2)(4)</t>
    </r>
  </si>
  <si>
    <r>
      <t xml:space="preserve">Apostilas de teoria/laboratório (&gt;= 25 páginas) </t>
    </r>
    <r>
      <rPr>
        <vertAlign val="superscript"/>
        <sz val="9"/>
        <rFont val="Arial"/>
        <family val="2"/>
      </rPr>
      <t>(2)(4)</t>
    </r>
  </si>
  <si>
    <r>
      <t xml:space="preserve">Material multimídia/Objetos de Aprendizagem </t>
    </r>
    <r>
      <rPr>
        <vertAlign val="superscript"/>
        <sz val="9"/>
        <rFont val="Arial"/>
        <family val="2"/>
      </rPr>
      <t>(3)(4)</t>
    </r>
  </si>
  <si>
    <r>
      <t xml:space="preserve">Acompanhamento de alunos a eventos acadêmicos </t>
    </r>
    <r>
      <rPr>
        <vertAlign val="superscript"/>
        <sz val="9"/>
        <rFont val="Arial"/>
        <family val="2"/>
      </rPr>
      <t>(5) (8)</t>
    </r>
  </si>
  <si>
    <r>
      <t>Acompanhamento de alunos em Visitas Culturais/Artísticas</t>
    </r>
    <r>
      <rPr>
        <vertAlign val="superscript"/>
        <sz val="9"/>
        <rFont val="Arial"/>
        <family val="2"/>
      </rPr>
      <t xml:space="preserve"> (6)(8)</t>
    </r>
  </si>
  <si>
    <r>
      <t xml:space="preserve">Trabalho de Campo / Visita Técnica </t>
    </r>
    <r>
      <rPr>
        <vertAlign val="superscript"/>
        <sz val="9"/>
        <rFont val="Arial"/>
        <family val="2"/>
      </rPr>
      <t>(7)(8)</t>
    </r>
  </si>
  <si>
    <r>
      <t xml:space="preserve">Projeto de Ensino </t>
    </r>
    <r>
      <rPr>
        <vertAlign val="superscript"/>
        <sz val="9"/>
        <rFont val="Arial"/>
        <family val="2"/>
      </rPr>
      <t>(1)</t>
    </r>
  </si>
  <si>
    <t>Artigo submetido à revista científica</t>
  </si>
  <si>
    <r>
      <rPr>
        <vertAlign val="superscript"/>
        <sz val="9"/>
        <rFont val="Arial"/>
        <family val="2"/>
      </rPr>
      <t>(6)</t>
    </r>
    <r>
      <rPr>
        <sz val="9"/>
        <rFont val="Arial"/>
        <family val="2"/>
      </rPr>
      <t xml:space="preserve"> Pontuação proporcional ao período de vigência dentro do período de contabilização.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</si>
  <si>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rPr>
        <vertAlign val="superscript"/>
        <sz val="9"/>
        <rFont val="Arial"/>
        <family val="2"/>
      </rPr>
      <t>(10)</t>
    </r>
    <r>
      <rPr>
        <sz val="9"/>
        <rFont val="Arial"/>
        <family val="2"/>
      </rPr>
      <t xml:space="preserve"> A pontuação é proporcional ao período de vigência dentro do período de avaliação.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</si>
  <si>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rPr>
        <vertAlign val="superscript"/>
        <sz val="9"/>
        <rFont val="Arial"/>
        <family val="2"/>
      </rPr>
      <t>(5)</t>
    </r>
    <r>
      <rPr>
        <sz val="9"/>
        <rFont val="Arial"/>
        <family val="2"/>
      </rPr>
      <t xml:space="preserve"> Pontuação proporcional ao período de vigência dentro do período de contabilização.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</si>
  <si>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rPr>
        <vertAlign val="superscript"/>
        <sz val="9"/>
        <rFont val="Arial"/>
        <family val="2"/>
      </rPr>
      <t xml:space="preserve">(6) </t>
    </r>
    <r>
      <rPr>
        <sz val="9"/>
        <rFont val="Arial"/>
        <family val="2"/>
      </rPr>
      <t>Livro vinculado à área de atuação do docente, com ISBN, com Qualis livros, ou comitê editorial e corpo de parecerista, ou com suporte financeiro de agências de fomento.</t>
    </r>
  </si>
  <si>
    <r>
      <rPr>
        <vertAlign val="superscript"/>
        <sz val="9"/>
        <rFont val="Arial"/>
        <family val="2"/>
      </rPr>
      <t>(7)</t>
    </r>
    <r>
      <rPr>
        <sz val="9"/>
        <rFont val="Arial"/>
        <family val="2"/>
      </rPr>
      <t xml:space="preserve">  Projeto de Pesquisa com financiamento de Órgãos de Fomento (CNPq, FINEP, CAPES, FAPERJ)</t>
    </r>
  </si>
  <si>
    <r>
      <rPr>
        <vertAlign val="superscript"/>
        <sz val="9"/>
        <rFont val="Arial"/>
        <family val="2"/>
      </rPr>
      <t>(8)</t>
    </r>
    <r>
      <rPr>
        <sz val="9"/>
        <rFont val="Arial"/>
        <family val="2"/>
      </rPr>
      <t xml:space="preserve"> A pontuação é proporcional ao período de vigência dentro do período de avaliação.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</si>
  <si>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t xml:space="preserve">Autoria, coautoria, curadoria, direção de produções artísticas e culturais demonstradas publicamente por meios típicos e característicos das áreas de artes visuais, dança, música, teatro, fotografia, cinema e afins </t>
    </r>
    <r>
      <rPr>
        <vertAlign val="superscript"/>
        <sz val="9"/>
        <rFont val="Arial"/>
        <family val="2"/>
      </rPr>
      <t>(9)</t>
    </r>
  </si>
  <si>
    <r>
      <t xml:space="preserve">Composição ou Apresentação individual ou coletiva </t>
    </r>
    <r>
      <rPr>
        <vertAlign val="superscript"/>
        <sz val="9"/>
        <rFont val="Arial"/>
        <family val="2"/>
      </rPr>
      <t>(9)</t>
    </r>
  </si>
  <si>
    <r>
      <t>(9)</t>
    </r>
    <r>
      <rPr>
        <sz val="11"/>
        <rFont val="Calibri"/>
        <family val="2"/>
      </rPr>
      <t xml:space="preserve"> Pontuação exclusiva para docentes da área artística.</t>
    </r>
  </si>
  <si>
    <r>
      <rPr>
        <vertAlign val="superscript"/>
        <sz val="9"/>
        <rFont val="Arial"/>
        <family val="2"/>
      </rPr>
      <t>(3)</t>
    </r>
    <r>
      <rPr>
        <sz val="9"/>
        <rFont val="Arial"/>
        <family val="2"/>
      </rPr>
      <t>As atividades aqui contempladas não podem ser produtos de orientações já contempladas nas Atividades de Ensino nem terem sido contempladas nas Atividades de Pesquisa.</t>
    </r>
  </si>
  <si>
    <t>Bolsa</t>
  </si>
  <si>
    <t>DOCENTE / TUTOR</t>
  </si>
  <si>
    <t>Docencia /Tutor</t>
  </si>
  <si>
    <t>Doc</t>
  </si>
  <si>
    <t>Tut</t>
  </si>
  <si>
    <t>Sim</t>
  </si>
  <si>
    <t>Não</t>
  </si>
  <si>
    <t>Disciplinas EAD - Docente</t>
  </si>
  <si>
    <t>Disciplinas EAD - Tutor</t>
  </si>
  <si>
    <t>TOTAL Tutor</t>
  </si>
  <si>
    <t>MÉDIA POR SEMESTRE Docente</t>
  </si>
  <si>
    <t>MÉDIA POR SEMESTRE Tutor</t>
  </si>
  <si>
    <r>
      <t xml:space="preserve">f_t </t>
    </r>
    <r>
      <rPr>
        <b/>
        <i/>
        <vertAlign val="superscript"/>
        <sz val="10"/>
        <rFont val="Arial"/>
        <family val="2"/>
      </rPr>
      <t>(3)</t>
    </r>
  </si>
  <si>
    <r>
      <t>f_n</t>
    </r>
    <r>
      <rPr>
        <b/>
        <i/>
        <vertAlign val="superscript"/>
        <sz val="10"/>
        <rFont val="Arial"/>
        <family val="2"/>
      </rPr>
      <t>(4)</t>
    </r>
  </si>
  <si>
    <r>
      <rPr>
        <vertAlign val="superscript"/>
        <sz val="9"/>
        <rFont val="Arial"/>
        <family val="2"/>
      </rPr>
      <t>(1)</t>
    </r>
    <r>
      <rPr>
        <sz val="9"/>
        <rFont val="Arial"/>
        <family val="2"/>
      </rPr>
      <t xml:space="preserve"> Preencher cada linha considerando 1 (hum) semestre letivo de regência na graduação ou no ensino médio e técnico ou 1(hum) trimestre letivo de regência em programa de pós-graduação stricto sensu</t>
    </r>
  </si>
  <si>
    <r>
      <rPr>
        <vertAlign val="superscript"/>
        <sz val="9"/>
        <rFont val="Arial"/>
        <family val="2"/>
      </rPr>
      <t xml:space="preserve">(2) </t>
    </r>
    <r>
      <rPr>
        <b/>
        <sz val="9"/>
        <rFont val="Arial"/>
        <family val="2"/>
      </rPr>
      <t>f_p</t>
    </r>
    <r>
      <rPr>
        <i/>
        <sz val="9"/>
        <rFont val="Arial"/>
        <family val="2"/>
      </rPr>
      <t xml:space="preserve"> </t>
    </r>
    <r>
      <rPr>
        <sz val="9"/>
        <rFont val="Arial"/>
        <family val="2"/>
      </rPr>
      <t xml:space="preserve"> Número de semanas ministradas pelo docente durante o período de avaliação</t>
    </r>
  </si>
  <si>
    <r>
      <rPr>
        <vertAlign val="superscript"/>
        <sz val="9"/>
        <rFont val="Arial"/>
        <family val="2"/>
      </rPr>
      <t>(3)</t>
    </r>
    <r>
      <rPr>
        <sz val="9"/>
        <rFont val="Arial"/>
        <family val="2"/>
      </rPr>
      <t xml:space="preserve"> </t>
    </r>
    <r>
      <rPr>
        <b/>
        <sz val="9"/>
        <rFont val="Arial"/>
        <family val="2"/>
      </rPr>
      <t>f_t</t>
    </r>
    <r>
      <rPr>
        <i/>
        <sz val="9"/>
        <rFont val="Arial"/>
        <family val="2"/>
      </rPr>
      <t xml:space="preserve"> </t>
    </r>
    <r>
      <rPr>
        <sz val="9"/>
        <rFont val="Arial"/>
        <family val="2"/>
      </rPr>
      <t xml:space="preserve"> Fator de multiplicação por tipo de docencia (Docente/Tutor)</t>
    </r>
  </si>
  <si>
    <r>
      <rPr>
        <vertAlign val="superscript"/>
        <sz val="11"/>
        <color indexed="8"/>
        <rFont val="Calibri"/>
        <family val="2"/>
      </rPr>
      <t>(4)</t>
    </r>
    <r>
      <rPr>
        <sz val="11"/>
        <color theme="1"/>
        <rFont val="Calibri"/>
        <family val="2"/>
        <scheme val="minor"/>
      </rPr>
      <t>F_n Fator de multiplicação em função do numero de alunos, no caso de docente com bolsa</t>
    </r>
  </si>
  <si>
    <r>
      <rPr>
        <vertAlign val="superscript"/>
        <sz val="11"/>
        <color indexed="8"/>
        <rFont val="Calibri"/>
        <family val="2"/>
      </rPr>
      <t>(a)</t>
    </r>
    <r>
      <rPr>
        <sz val="11"/>
        <color theme="1"/>
        <rFont val="Calibri"/>
        <family val="2"/>
        <scheme val="minor"/>
      </rPr>
      <t xml:space="preserve"> Disciplinas EaD ofertadas em cursos presenciais sem contrapartida financeira contabilizará, por default, da mesma forma que disciplinas do ensino presencial;</t>
    </r>
  </si>
  <si>
    <r>
      <rPr>
        <vertAlign val="superscript"/>
        <sz val="11"/>
        <color indexed="8"/>
        <rFont val="Calibri"/>
        <family val="2"/>
      </rPr>
      <t xml:space="preserve">(b) </t>
    </r>
    <r>
      <rPr>
        <sz val="11"/>
        <color theme="1"/>
        <rFont val="Calibri"/>
        <family val="2"/>
        <scheme val="minor"/>
      </rPr>
      <t>Em disciplinas EaD ofertadas para cursos EaD ou semipresenciais, sem contrapartida financeira de qualquer natureza, o docente pontuará da mesma forma que as disciplinas do ensino presencial;</t>
    </r>
  </si>
  <si>
    <r>
      <rPr>
        <vertAlign val="superscript"/>
        <sz val="11"/>
        <color indexed="8"/>
        <rFont val="Calibri"/>
        <family val="2"/>
      </rPr>
      <t>(c)</t>
    </r>
    <r>
      <rPr>
        <sz val="11"/>
        <color theme="1"/>
        <rFont val="Calibri"/>
        <family val="2"/>
        <scheme val="minor"/>
      </rPr>
      <t xml:space="preserve"> Com algum tipo de bolsa ou contrapartida financeira, o docente pontuará da seguinte maneira: 25% para turmas com até 30 alunos matriculados; 50% em turmas com 31 a 60 alunos matriculados, 75% em turmas com 61 a 99 alunos matriculados, 100% para turmas cima de 100 alunos matriculados, relativamente à carga horária ofertada em disciplina de carga equivalente no ensino presencial.</t>
    </r>
  </si>
  <si>
    <t>TOTAL Docente</t>
  </si>
  <si>
    <t>(c) As atividades aqui contempladas não podem ser produtos de orientações já contempladas nas Atividades de Ensino nem terem sido contempladas nas Atividades de Pesquisa.</t>
  </si>
  <si>
    <t>Diretores Sistêmicos e de UnEDs</t>
  </si>
  <si>
    <t>40h / DE</t>
  </si>
  <si>
    <r>
      <t xml:space="preserve"> Unidade</t>
    </r>
    <r>
      <rPr>
        <sz val="9"/>
        <rFont val="Arial"/>
        <family val="2"/>
      </rPr>
      <t xml:space="preserve"> (MA,MG,NI,NF,PE,IT,AR,VA)*</t>
    </r>
    <r>
      <rPr>
        <b/>
        <sz val="9"/>
        <rFont val="Arial"/>
        <family val="2"/>
      </rPr>
      <t>:</t>
    </r>
  </si>
  <si>
    <t xml:space="preserve"> Carreira:</t>
  </si>
  <si>
    <t>Carga hor. do Doc.:</t>
  </si>
  <si>
    <t>Participa
ção</t>
  </si>
  <si>
    <t>Area reservada para assinatura digital do DOCENTE</t>
  </si>
  <si>
    <t>PLANILHA IMPLEMENTADA PELA CPPD A PARTIR DA RESOLUÇÃO CODIR 06/2022 E CEPE 02/2022 - MARÇO DE 2023</t>
  </si>
  <si>
    <r>
      <t>NOME DA DISCIPLINA/TURMA</t>
    </r>
    <r>
      <rPr>
        <sz val="10"/>
        <rFont val="Arial"/>
        <family val="2"/>
      </rPr>
      <t xml:space="preserve"> </t>
    </r>
    <r>
      <rPr>
        <sz val="9"/>
        <rFont val="Arial"/>
        <family val="2"/>
      </rPr>
      <t>(preencher por semestre: M, T e G ou trimestre: PGSS ou PGLS )</t>
    </r>
  </si>
  <si>
    <t>PREENCHA APENAS CAMPOS COM FUNDO COM ESTA COR</t>
  </si>
  <si>
    <t>TOTAL DE PONTOS</t>
  </si>
  <si>
    <t>PT</t>
  </si>
  <si>
    <t>EBTT</t>
  </si>
  <si>
    <t>PGLS</t>
  </si>
  <si>
    <t>PGSS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</si>
</sst>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56" x14ac:knownFonts="1">
    <font>
      <sz val="11"/>
      <color theme="1"/>
      <name val="Calibri"/>
      <family val="2"/>
      <scheme val="minor"/>
    </font>
    <font>
      <sz val="9"/>
      <name val="Arial"/>
      <family val="2"/>
    </font>
    <font>
      <b/>
      <u/>
      <sz val="9"/>
      <name val="Arial"/>
      <family val="2"/>
    </font>
    <font>
      <b/>
      <sz val="9"/>
      <name val="Arial"/>
      <family val="2"/>
    </font>
    <font>
      <sz val="10"/>
      <name val="Arial"/>
      <family val="2"/>
    </font>
    <font>
      <b/>
      <vertAlign val="superscript"/>
      <sz val="9"/>
      <name val="Arial"/>
      <family val="2"/>
    </font>
    <font>
      <vertAlign val="superscript"/>
      <sz val="9"/>
      <name val="Arial"/>
      <family val="2"/>
    </font>
    <font>
      <sz val="9"/>
      <name val="Calibri"/>
      <family val="2"/>
    </font>
    <font>
      <sz val="12"/>
      <name val="Arial"/>
      <family val="2"/>
    </font>
    <font>
      <sz val="11"/>
      <name val="Arial"/>
      <family val="2"/>
    </font>
    <font>
      <sz val="10"/>
      <color indexed="10"/>
      <name val="Arial"/>
      <family val="2"/>
    </font>
    <font>
      <sz val="8"/>
      <name val="Arial"/>
      <family val="2"/>
    </font>
    <font>
      <vertAlign val="superscript"/>
      <sz val="8"/>
      <name val="Arial"/>
      <family val="2"/>
    </font>
    <font>
      <b/>
      <sz val="10"/>
      <name val="Arial"/>
      <family val="2"/>
    </font>
    <font>
      <b/>
      <sz val="8"/>
      <name val="Arial"/>
      <family val="2"/>
    </font>
    <font>
      <vertAlign val="superscript"/>
      <sz val="10"/>
      <name val="Arial"/>
      <family val="2"/>
    </font>
    <font>
      <b/>
      <vertAlign val="superscript"/>
      <sz val="10"/>
      <name val="Arial"/>
      <family val="2"/>
    </font>
    <font>
      <b/>
      <i/>
      <sz val="10"/>
      <name val="Arial"/>
      <family val="2"/>
    </font>
    <font>
      <b/>
      <i/>
      <vertAlign val="superscript"/>
      <sz val="10"/>
      <name val="Arial"/>
      <family val="2"/>
    </font>
    <font>
      <sz val="10"/>
      <color indexed="31"/>
      <name val="Arial"/>
      <family val="2"/>
    </font>
    <font>
      <b/>
      <sz val="14"/>
      <name val="Arial"/>
      <family val="2"/>
    </font>
    <font>
      <sz val="9"/>
      <name val="Times New Roman"/>
      <family val="1"/>
    </font>
    <font>
      <sz val="9"/>
      <name val="Times New Roman"/>
      <family val="2"/>
    </font>
    <font>
      <vertAlign val="superscript"/>
      <sz val="9"/>
      <name val="Times New Roman"/>
      <family val="1"/>
    </font>
    <font>
      <i/>
      <sz val="9"/>
      <name val="Arial"/>
      <family val="2"/>
    </font>
    <font>
      <b/>
      <sz val="12"/>
      <name val="Arial"/>
      <family val="2"/>
    </font>
    <font>
      <b/>
      <sz val="11"/>
      <name val="Arial"/>
      <family val="2"/>
    </font>
    <font>
      <sz val="12"/>
      <color indexed="9"/>
      <name val="Arial"/>
      <family val="2"/>
    </font>
    <font>
      <b/>
      <u/>
      <sz val="12"/>
      <color indexed="9"/>
      <name val="Arial"/>
      <family val="2"/>
    </font>
    <font>
      <b/>
      <sz val="16"/>
      <name val="Arial"/>
      <family val="2"/>
    </font>
    <font>
      <sz val="20"/>
      <name val="Arial"/>
      <family val="2"/>
    </font>
    <font>
      <sz val="10"/>
      <color indexed="8"/>
      <name val="Arial"/>
      <family val="2"/>
    </font>
    <font>
      <b/>
      <sz val="10"/>
      <color indexed="8"/>
      <name val="Arial"/>
      <family val="2"/>
    </font>
    <font>
      <vertAlign val="superscript"/>
      <sz val="10"/>
      <color indexed="8"/>
      <name val="Arial"/>
      <family val="2"/>
    </font>
    <font>
      <i/>
      <sz val="10"/>
      <color indexed="8"/>
      <name val="Arial"/>
      <family val="2"/>
    </font>
    <font>
      <sz val="11"/>
      <name val="Calibri"/>
      <family val="2"/>
    </font>
    <font>
      <vertAlign val="superscript"/>
      <sz val="11"/>
      <name val="Calibri"/>
      <family val="2"/>
    </font>
    <font>
      <vertAlign val="superscript"/>
      <sz val="11"/>
      <color indexed="8"/>
      <name val="Calibri"/>
      <family val="2"/>
    </font>
    <font>
      <sz val="14"/>
      <name val="Arial"/>
      <family val="2"/>
    </font>
    <font>
      <sz val="10"/>
      <color theme="1"/>
      <name val="Arial"/>
      <family val="2"/>
    </font>
    <font>
      <b/>
      <i/>
      <sz val="10"/>
      <color rgb="FFFF0000"/>
      <name val="Arial"/>
      <family val="2"/>
    </font>
    <font>
      <sz val="10"/>
      <color theme="0"/>
      <name val="Arial"/>
      <family val="2"/>
    </font>
    <font>
      <b/>
      <sz val="10"/>
      <color rgb="FF000000"/>
      <name val="Arial"/>
      <family val="2"/>
    </font>
    <font>
      <sz val="10"/>
      <color theme="1"/>
      <name val="Calibri"/>
      <family val="2"/>
      <scheme val="minor"/>
    </font>
    <font>
      <vertAlign val="superscript"/>
      <sz val="11"/>
      <color rgb="FFFF0000"/>
      <name val="Calibri"/>
      <family val="2"/>
      <scheme val="minor"/>
    </font>
    <font>
      <sz val="9"/>
      <color theme="0"/>
      <name val="Arial"/>
      <family val="2"/>
    </font>
    <font>
      <vertAlign val="superscript"/>
      <sz val="11"/>
      <name val="Calibri"/>
      <family val="2"/>
      <scheme val="minor"/>
    </font>
    <font>
      <sz val="11"/>
      <color theme="1"/>
      <name val="Arial"/>
      <family val="2"/>
    </font>
    <font>
      <b/>
      <sz val="10"/>
      <color theme="1"/>
      <name val="Arial"/>
      <family val="2"/>
    </font>
    <font>
      <sz val="11"/>
      <color theme="0"/>
      <name val="Calibri"/>
      <family val="2"/>
      <scheme val="minor"/>
    </font>
    <font>
      <sz val="11"/>
      <name val="Calibri"/>
      <family val="2"/>
      <scheme val="minor"/>
    </font>
    <font>
      <sz val="10"/>
      <name val="Calibri"/>
      <family val="2"/>
      <scheme val="minor"/>
    </font>
    <font>
      <sz val="12"/>
      <color theme="0"/>
      <name val="Arial"/>
      <family val="2"/>
    </font>
    <font>
      <sz val="12"/>
      <color theme="0"/>
      <name val="Aptos"/>
      <family val="2"/>
    </font>
    <font>
      <sz val="9"/>
      <color rgb="FFFF0000"/>
      <name val="Arial"/>
      <family val="2"/>
    </font>
    <font>
      <sz val="10"/>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EF"/>
        <bgColor indexed="64"/>
      </patternFill>
    </fill>
    <fill>
      <patternFill patternType="solid">
        <fgColor rgb="FFFFC00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FF0000"/>
        <bgColor indexed="64"/>
      </patternFill>
    </fill>
  </fills>
  <borders count="59">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2">
    <xf numFmtId="0" fontId="0" fillId="0" borderId="0"/>
    <xf numFmtId="0" fontId="4" fillId="0" borderId="0"/>
  </cellStyleXfs>
  <cellXfs count="681">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2" fontId="1" fillId="3" borderId="4" xfId="0" applyNumberFormat="1" applyFont="1" applyFill="1" applyBorder="1" applyAlignment="1" applyProtection="1">
      <alignment horizontal="center" vertical="center"/>
      <protection hidden="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2" fontId="1" fillId="3" borderId="10" xfId="0" applyNumberFormat="1" applyFont="1" applyFill="1" applyBorder="1" applyAlignment="1" applyProtection="1">
      <alignment horizontal="center" vertical="center"/>
      <protection hidden="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2" fontId="1" fillId="3" borderId="13" xfId="0" applyNumberFormat="1" applyFont="1" applyFill="1" applyBorder="1" applyAlignment="1" applyProtection="1">
      <alignment horizontal="center" vertical="center"/>
      <protection hidden="1"/>
    </xf>
    <xf numFmtId="0" fontId="1" fillId="0" borderId="3" xfId="0" applyFont="1" applyBorder="1" applyAlignment="1" applyProtection="1">
      <alignment horizontal="center" vertical="center"/>
      <protection locked="0"/>
    </xf>
    <xf numFmtId="2" fontId="1" fillId="3" borderId="3" xfId="0" applyNumberFormat="1" applyFont="1" applyFill="1" applyBorder="1" applyAlignment="1" applyProtection="1">
      <alignment horizontal="center" vertical="center"/>
      <protection hidden="1"/>
    </xf>
    <xf numFmtId="2" fontId="1" fillId="3" borderId="7" xfId="0" applyNumberFormat="1" applyFont="1" applyFill="1" applyBorder="1" applyAlignment="1" applyProtection="1">
      <alignment horizontal="center" vertical="center"/>
      <protection hidden="1"/>
    </xf>
    <xf numFmtId="0" fontId="1" fillId="3" borderId="13"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0" borderId="13" xfId="0" applyFont="1" applyBorder="1" applyAlignment="1" applyProtection="1">
      <alignment horizontal="center" vertical="center"/>
      <protection locked="0"/>
    </xf>
    <xf numFmtId="0" fontId="1" fillId="3" borderId="14" xfId="0" applyFont="1" applyFill="1" applyBorder="1" applyAlignment="1">
      <alignment horizontal="center" vertical="center"/>
    </xf>
    <xf numFmtId="0" fontId="1" fillId="0" borderId="15" xfId="0" applyFont="1" applyBorder="1" applyAlignment="1" applyProtection="1">
      <alignment horizontal="center" vertical="center"/>
      <protection locked="0"/>
    </xf>
    <xf numFmtId="0" fontId="1" fillId="3" borderId="16" xfId="0" applyFont="1" applyFill="1" applyBorder="1" applyAlignment="1">
      <alignment horizontal="center" vertical="center"/>
    </xf>
    <xf numFmtId="0" fontId="1" fillId="0" borderId="0" xfId="0" applyFont="1" applyAlignment="1">
      <alignment vertical="center"/>
    </xf>
    <xf numFmtId="0" fontId="1" fillId="3" borderId="17" xfId="0" applyFont="1" applyFill="1" applyBorder="1" applyAlignment="1">
      <alignment horizontal="center" vertical="center"/>
    </xf>
    <xf numFmtId="0" fontId="1" fillId="0" borderId="18" xfId="0" applyFont="1" applyBorder="1" applyAlignment="1" applyProtection="1">
      <alignment horizontal="center" vertical="center"/>
      <protection locked="0"/>
    </xf>
    <xf numFmtId="0" fontId="1" fillId="3" borderId="19" xfId="0" applyFont="1" applyFill="1" applyBorder="1" applyAlignment="1">
      <alignment horizontal="center" vertical="center"/>
    </xf>
    <xf numFmtId="2" fontId="1" fillId="3" borderId="20" xfId="0" applyNumberFormat="1" applyFont="1" applyFill="1" applyBorder="1" applyAlignment="1" applyProtection="1">
      <alignment horizontal="center" vertical="center"/>
      <protection hidden="1"/>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xf>
    <xf numFmtId="0" fontId="1" fillId="0" borderId="23" xfId="0" applyFont="1" applyBorder="1" applyAlignment="1" applyProtection="1">
      <alignment horizontal="center" vertical="center"/>
      <protection locked="0"/>
    </xf>
    <xf numFmtId="0" fontId="1" fillId="3" borderId="12" xfId="0" applyFont="1" applyFill="1" applyBorder="1" applyAlignment="1">
      <alignment horizontal="center" vertical="center" wrapText="1"/>
    </xf>
    <xf numFmtId="2" fontId="1" fillId="3" borderId="3" xfId="0" applyNumberFormat="1" applyFont="1" applyFill="1" applyBorder="1" applyAlignment="1">
      <alignment horizontal="center" vertical="center"/>
    </xf>
    <xf numFmtId="0" fontId="1" fillId="0" borderId="4" xfId="0" applyFont="1" applyBorder="1" applyAlignment="1" applyProtection="1">
      <alignment horizontal="center" vertical="center"/>
      <protection locked="0"/>
    </xf>
    <xf numFmtId="2" fontId="1" fillId="3" borderId="7" xfId="0" applyNumberFormat="1" applyFont="1" applyFill="1" applyBorder="1" applyAlignment="1">
      <alignment horizontal="center" vertical="center"/>
    </xf>
    <xf numFmtId="0" fontId="1" fillId="0" borderId="10" xfId="0" applyFont="1" applyBorder="1" applyAlignment="1" applyProtection="1">
      <alignment horizontal="center" vertical="center"/>
      <protection locked="0"/>
    </xf>
    <xf numFmtId="2" fontId="1" fillId="3" borderId="20" xfId="0" applyNumberFormat="1" applyFont="1" applyFill="1" applyBorder="1" applyAlignment="1">
      <alignment horizontal="center" vertical="center"/>
    </xf>
    <xf numFmtId="2" fontId="1" fillId="3" borderId="8" xfId="0" applyNumberFormat="1"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locked="0"/>
    </xf>
    <xf numFmtId="0" fontId="7" fillId="0" borderId="0" xfId="0" applyFont="1" applyAlignment="1">
      <alignment horizontal="center" vertical="center"/>
    </xf>
    <xf numFmtId="2" fontId="1" fillId="3" borderId="12" xfId="0" applyNumberFormat="1" applyFont="1" applyFill="1" applyBorder="1" applyAlignment="1">
      <alignment horizontal="center" vertical="center"/>
    </xf>
    <xf numFmtId="164" fontId="3" fillId="0" borderId="0" xfId="0" applyNumberFormat="1" applyFont="1" applyAlignment="1">
      <alignment horizontal="center" vertical="center" textRotation="90" wrapText="1"/>
    </xf>
    <xf numFmtId="0" fontId="1"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3" fillId="0" borderId="0" xfId="0" applyFont="1" applyAlignment="1">
      <alignment horizontal="center" vertical="center"/>
    </xf>
    <xf numFmtId="0" fontId="1" fillId="0" borderId="16" xfId="0" applyFont="1" applyBorder="1" applyAlignment="1" applyProtection="1">
      <alignment horizontal="center" vertical="center"/>
      <protection locked="0"/>
    </xf>
    <xf numFmtId="0" fontId="1" fillId="3" borderId="20"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3" borderId="2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0" borderId="20" xfId="0" applyFont="1" applyBorder="1" applyAlignment="1" applyProtection="1">
      <alignment horizontal="center" vertical="center"/>
      <protection locked="0"/>
    </xf>
    <xf numFmtId="0" fontId="1" fillId="3" borderId="12" xfId="0" applyFont="1" applyFill="1" applyBorder="1" applyAlignment="1">
      <alignment horizontal="center" vertical="center"/>
    </xf>
    <xf numFmtId="0" fontId="1" fillId="3" borderId="28" xfId="0" applyFont="1" applyFill="1" applyBorder="1" applyAlignment="1">
      <alignment horizontal="center" vertical="center"/>
    </xf>
    <xf numFmtId="164" fontId="3" fillId="0" borderId="0" xfId="0" applyNumberFormat="1" applyFont="1" applyAlignment="1">
      <alignment horizontal="center" vertical="center" textRotation="90"/>
    </xf>
    <xf numFmtId="2" fontId="1" fillId="0" borderId="29" xfId="0" applyNumberFormat="1" applyFont="1" applyBorder="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0" fillId="0" borderId="0" xfId="0" applyFont="1" applyAlignment="1">
      <alignment horizontal="center" vertical="center"/>
    </xf>
    <xf numFmtId="2" fontId="1" fillId="0" borderId="0" xfId="0" applyNumberFormat="1" applyFont="1" applyAlignment="1">
      <alignment horizontal="center" vertical="center"/>
    </xf>
    <xf numFmtId="0" fontId="1" fillId="0" borderId="0" xfId="0" applyFont="1" applyAlignment="1">
      <alignment horizontal="left" vertical="top"/>
    </xf>
    <xf numFmtId="0" fontId="4" fillId="3" borderId="30" xfId="0" applyFont="1" applyFill="1" applyBorder="1" applyAlignment="1">
      <alignment horizontal="center" vertical="center"/>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 xfId="0" applyFont="1" applyFill="1" applyBorder="1" applyAlignment="1">
      <alignment vertical="center" wrapText="1"/>
    </xf>
    <xf numFmtId="0" fontId="1" fillId="3" borderId="7" xfId="0" applyFont="1" applyFill="1" applyBorder="1" applyAlignment="1">
      <alignment vertical="center" wrapText="1"/>
    </xf>
    <xf numFmtId="0" fontId="1" fillId="3" borderId="13" xfId="0" applyFont="1" applyFill="1" applyBorder="1" applyAlignment="1">
      <alignment vertical="center" wrapText="1"/>
    </xf>
    <xf numFmtId="0" fontId="13" fillId="0" borderId="0" xfId="0" applyFont="1" applyAlignment="1">
      <alignment horizontal="center" vertical="center"/>
    </xf>
    <xf numFmtId="0" fontId="4" fillId="0" borderId="0" xfId="0" applyFont="1" applyAlignment="1">
      <alignment vertical="center"/>
    </xf>
    <xf numFmtId="0" fontId="3" fillId="4" borderId="33"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0" borderId="0" xfId="0" applyFont="1" applyAlignment="1">
      <alignment vertical="center" wrapText="1"/>
    </xf>
    <xf numFmtId="0" fontId="0" fillId="0" borderId="1" xfId="0" applyBorder="1"/>
    <xf numFmtId="0" fontId="4" fillId="0" borderId="3" xfId="0" applyFont="1" applyBorder="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14" fillId="4" borderId="30" xfId="0" applyFont="1" applyFill="1" applyBorder="1" applyAlignment="1">
      <alignment horizontal="center" vertical="center"/>
    </xf>
    <xf numFmtId="0" fontId="14" fillId="4" borderId="30" xfId="0" applyFont="1" applyFill="1" applyBorder="1" applyAlignment="1">
      <alignment horizontal="center" vertical="center" wrapText="1"/>
    </xf>
    <xf numFmtId="0" fontId="0" fillId="4" borderId="3" xfId="0" applyFill="1" applyBorder="1" applyAlignment="1">
      <alignment horizontal="center" vertical="center"/>
    </xf>
    <xf numFmtId="0" fontId="1" fillId="3" borderId="20" xfId="0" applyFont="1" applyFill="1" applyBorder="1" applyAlignment="1">
      <alignment horizontal="center" vertical="center" wrapText="1"/>
    </xf>
    <xf numFmtId="0" fontId="0" fillId="3" borderId="3" xfId="0" applyFill="1" applyBorder="1" applyAlignment="1" applyProtection="1">
      <alignment horizontal="center" vertical="center"/>
      <protection hidden="1"/>
    </xf>
    <xf numFmtId="2" fontId="0" fillId="3" borderId="35" xfId="0" applyNumberFormat="1" applyFill="1" applyBorder="1" applyAlignment="1" applyProtection="1">
      <alignment horizontal="center" vertical="center"/>
      <protection hidden="1"/>
    </xf>
    <xf numFmtId="0" fontId="0" fillId="4" borderId="20" xfId="0" applyFill="1" applyBorder="1" applyAlignment="1">
      <alignment horizontal="center" vertical="center"/>
    </xf>
    <xf numFmtId="0" fontId="0" fillId="3" borderId="7" xfId="0" applyFill="1" applyBorder="1" applyAlignment="1" applyProtection="1">
      <alignment horizontal="center" vertical="center"/>
      <protection hidden="1"/>
    </xf>
    <xf numFmtId="2" fontId="0" fillId="3" borderId="10" xfId="0" applyNumberFormat="1" applyFill="1" applyBorder="1" applyAlignment="1" applyProtection="1">
      <alignment horizontal="center" vertical="center"/>
      <protection hidden="1"/>
    </xf>
    <xf numFmtId="0" fontId="0" fillId="4" borderId="0" xfId="0" applyFill="1" applyAlignment="1">
      <alignment horizontal="center" vertical="center"/>
    </xf>
    <xf numFmtId="0" fontId="0" fillId="4" borderId="7" xfId="0" applyFill="1" applyBorder="1" applyAlignment="1">
      <alignment horizontal="center" vertical="center"/>
    </xf>
    <xf numFmtId="0" fontId="0" fillId="3" borderId="13" xfId="0" applyFill="1" applyBorder="1" applyAlignment="1" applyProtection="1">
      <alignment horizontal="center" vertical="center"/>
      <protection hidden="1"/>
    </xf>
    <xf numFmtId="2" fontId="0" fillId="3" borderId="7" xfId="0" applyNumberFormat="1" applyFill="1" applyBorder="1" applyAlignment="1" applyProtection="1">
      <alignment horizontal="center" vertical="center"/>
      <protection hidden="1"/>
    </xf>
    <xf numFmtId="0" fontId="0" fillId="4" borderId="19" xfId="0" applyFill="1" applyBorder="1" applyAlignment="1">
      <alignment horizontal="center" vertical="center"/>
    </xf>
    <xf numFmtId="0" fontId="0" fillId="4" borderId="36" xfId="0" applyFill="1" applyBorder="1" applyAlignment="1">
      <alignment horizontal="center" vertical="center"/>
    </xf>
    <xf numFmtId="2" fontId="0" fillId="3" borderId="1" xfId="0" applyNumberFormat="1" applyFill="1" applyBorder="1" applyAlignment="1" applyProtection="1">
      <alignment horizontal="center" vertical="center"/>
      <protection hidden="1"/>
    </xf>
    <xf numFmtId="0" fontId="0" fillId="4" borderId="13" xfId="0" applyFill="1" applyBorder="1" applyAlignment="1">
      <alignment horizontal="center" vertical="center"/>
    </xf>
    <xf numFmtId="2" fontId="0" fillId="3" borderId="13" xfId="0" applyNumberFormat="1" applyFill="1" applyBorder="1" applyAlignment="1" applyProtection="1">
      <alignment horizontal="center" vertical="center"/>
      <protection hidden="1"/>
    </xf>
    <xf numFmtId="0" fontId="4" fillId="0" borderId="0" xfId="0" applyFont="1"/>
    <xf numFmtId="0" fontId="0" fillId="0" borderId="0" xfId="0" applyAlignment="1">
      <alignment horizontal="center" vertical="center"/>
    </xf>
    <xf numFmtId="0" fontId="13" fillId="0" borderId="0" xfId="0" applyFont="1"/>
    <xf numFmtId="0" fontId="13" fillId="4" borderId="30" xfId="0" applyFont="1" applyFill="1" applyBorder="1" applyAlignment="1">
      <alignment horizontal="center" vertical="center" wrapText="1"/>
    </xf>
    <xf numFmtId="0" fontId="4" fillId="0" borderId="20" xfId="0" applyFont="1" applyBorder="1" applyAlignment="1" applyProtection="1">
      <alignment horizontal="center" vertical="center"/>
      <protection locked="0"/>
    </xf>
    <xf numFmtId="0" fontId="4" fillId="0" borderId="3" xfId="0" applyFont="1" applyBorder="1" applyAlignment="1" applyProtection="1">
      <alignment horizontal="center"/>
      <protection locked="0"/>
    </xf>
    <xf numFmtId="0" fontId="4" fillId="0" borderId="7" xfId="0" quotePrefix="1"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37" xfId="0" applyBorder="1" applyAlignment="1" applyProtection="1">
      <alignment horizontal="center"/>
      <protection locked="0"/>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center"/>
      <protection locked="0"/>
    </xf>
    <xf numFmtId="2" fontId="4" fillId="3" borderId="7" xfId="0" applyNumberFormat="1" applyFont="1" applyFill="1" applyBorder="1" applyAlignment="1" applyProtection="1">
      <alignment horizontal="center"/>
      <protection hidden="1"/>
    </xf>
    <xf numFmtId="0" fontId="0" fillId="0" borderId="10" xfId="0" applyBorder="1" applyAlignment="1" applyProtection="1">
      <alignment horizontal="center" vertical="center"/>
      <protection locked="0"/>
    </xf>
    <xf numFmtId="0" fontId="0" fillId="0" borderId="10" xfId="0" applyBorder="1" applyAlignment="1" applyProtection="1">
      <alignment horizontal="center"/>
      <protection locked="0"/>
    </xf>
    <xf numFmtId="0" fontId="13" fillId="0" borderId="29" xfId="0" applyFont="1" applyBorder="1" applyAlignment="1">
      <alignment horizontal="center"/>
    </xf>
    <xf numFmtId="0" fontId="0" fillId="0" borderId="29" xfId="0" applyBorder="1" applyAlignment="1">
      <alignment horizontal="center"/>
    </xf>
    <xf numFmtId="0" fontId="0" fillId="0" borderId="35" xfId="0" applyBorder="1" applyAlignment="1">
      <alignment horizontal="center"/>
    </xf>
    <xf numFmtId="165" fontId="19" fillId="4" borderId="38" xfId="0" applyNumberFormat="1" applyFont="1" applyFill="1" applyBorder="1" applyAlignment="1" applyProtection="1">
      <alignment horizontal="center"/>
      <protection hidden="1"/>
    </xf>
    <xf numFmtId="2" fontId="0" fillId="4" borderId="38" xfId="0" applyNumberFormat="1" applyFill="1" applyBorder="1" applyAlignment="1" applyProtection="1">
      <alignment horizontal="center"/>
      <protection hidden="1"/>
    </xf>
    <xf numFmtId="0" fontId="11" fillId="0" borderId="0" xfId="0" applyFont="1"/>
    <xf numFmtId="1" fontId="39" fillId="3" borderId="7" xfId="0" applyNumberFormat="1" applyFont="1" applyFill="1" applyBorder="1" applyAlignment="1" applyProtection="1">
      <alignment horizontal="center"/>
      <protection hidden="1"/>
    </xf>
    <xf numFmtId="2" fontId="39" fillId="3" borderId="7" xfId="0" applyNumberFormat="1" applyFont="1" applyFill="1" applyBorder="1" applyAlignment="1" applyProtection="1">
      <alignment horizontal="center"/>
      <protection hidden="1"/>
    </xf>
    <xf numFmtId="0" fontId="4" fillId="4" borderId="7" xfId="0" applyFont="1" applyFill="1" applyBorder="1" applyAlignment="1">
      <alignment horizontal="center"/>
    </xf>
    <xf numFmtId="0" fontId="21" fillId="0" borderId="0" xfId="0" applyFont="1" applyAlignment="1">
      <alignment vertical="center"/>
    </xf>
    <xf numFmtId="0" fontId="11" fillId="0" borderId="0" xfId="0" applyFont="1" applyAlignment="1">
      <alignment vertical="center"/>
    </xf>
    <xf numFmtId="0" fontId="22" fillId="0" borderId="0" xfId="0" applyFont="1" applyAlignment="1">
      <alignment vertical="center"/>
    </xf>
    <xf numFmtId="0" fontId="17" fillId="4" borderId="30" xfId="0" applyFont="1" applyFill="1" applyBorder="1" applyAlignment="1">
      <alignment horizontal="center" vertical="center" wrapText="1"/>
    </xf>
    <xf numFmtId="0" fontId="0" fillId="0" borderId="3" xfId="0"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165" fontId="4" fillId="3" borderId="30" xfId="0" applyNumberFormat="1" applyFont="1" applyFill="1" applyBorder="1" applyAlignment="1" applyProtection="1">
      <alignment horizontal="center"/>
      <protection hidden="1"/>
    </xf>
    <xf numFmtId="2" fontId="4" fillId="3" borderId="30" xfId="0" applyNumberFormat="1" applyFont="1" applyFill="1" applyBorder="1" applyAlignment="1" applyProtection="1">
      <alignment horizontal="center"/>
      <protection hidden="1"/>
    </xf>
    <xf numFmtId="0" fontId="13" fillId="0" borderId="0" xfId="0" applyFont="1" applyAlignment="1">
      <alignment horizontal="center"/>
    </xf>
    <xf numFmtId="0" fontId="0" fillId="0" borderId="0" xfId="0" applyAlignment="1">
      <alignment horizontal="center"/>
    </xf>
    <xf numFmtId="165" fontId="4" fillId="3" borderId="40" xfId="0" applyNumberFormat="1" applyFont="1" applyFill="1" applyBorder="1" applyAlignment="1">
      <alignment horizontal="center"/>
    </xf>
    <xf numFmtId="0" fontId="1" fillId="0" borderId="0" xfId="0" applyFont="1"/>
    <xf numFmtId="0" fontId="3" fillId="2" borderId="30" xfId="0" applyFont="1" applyFill="1" applyBorder="1" applyAlignment="1">
      <alignment horizontal="center"/>
    </xf>
    <xf numFmtId="0" fontId="11" fillId="3" borderId="13" xfId="0" applyFont="1" applyFill="1" applyBorder="1" applyAlignment="1">
      <alignment horizontal="center"/>
    </xf>
    <xf numFmtId="0" fontId="11" fillId="2" borderId="20" xfId="0" applyFont="1" applyFill="1" applyBorder="1" applyAlignment="1">
      <alignment horizontal="center"/>
    </xf>
    <xf numFmtId="0" fontId="0" fillId="0" borderId="3"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4" fillId="0" borderId="41" xfId="0" applyFont="1" applyBorder="1"/>
    <xf numFmtId="0" fontId="0" fillId="0" borderId="41" xfId="0" applyBorder="1"/>
    <xf numFmtId="2" fontId="4" fillId="3" borderId="20" xfId="0" applyNumberFormat="1" applyFont="1" applyFill="1" applyBorder="1" applyAlignment="1" applyProtection="1">
      <alignment horizontal="center" vertical="center"/>
      <protection hidden="1"/>
    </xf>
    <xf numFmtId="2" fontId="4" fillId="3" borderId="7" xfId="0" applyNumberFormat="1" applyFont="1" applyFill="1" applyBorder="1" applyAlignment="1" applyProtection="1">
      <alignment horizontal="center" vertical="center"/>
      <protection hidden="1"/>
    </xf>
    <xf numFmtId="0" fontId="19" fillId="0" borderId="0" xfId="0" applyFont="1" applyAlignment="1">
      <alignment horizontal="center"/>
    </xf>
    <xf numFmtId="0" fontId="19" fillId="0" borderId="1" xfId="0" applyFont="1" applyBorder="1" applyAlignment="1">
      <alignment horizontal="center"/>
    </xf>
    <xf numFmtId="2" fontId="0" fillId="3" borderId="30" xfId="0" applyNumberFormat="1" applyFill="1" applyBorder="1" applyAlignment="1" applyProtection="1">
      <alignment horizontal="center" vertical="center"/>
      <protection hidden="1"/>
    </xf>
    <xf numFmtId="0" fontId="4" fillId="2" borderId="30" xfId="0" applyFont="1" applyFill="1" applyBorder="1" applyAlignment="1">
      <alignment horizontal="center"/>
    </xf>
    <xf numFmtId="2" fontId="0" fillId="0" borderId="0" xfId="0" applyNumberFormat="1"/>
    <xf numFmtId="0" fontId="0" fillId="0" borderId="0" xfId="0" applyAlignment="1">
      <alignment wrapText="1"/>
    </xf>
    <xf numFmtId="0" fontId="4" fillId="0" borderId="0" xfId="0" applyFont="1" applyAlignment="1">
      <alignment wrapText="1"/>
    </xf>
    <xf numFmtId="2" fontId="4" fillId="0" borderId="0" xfId="0" applyNumberFormat="1" applyFont="1" applyAlignment="1">
      <alignment horizontal="center" wrapText="1"/>
    </xf>
    <xf numFmtId="0" fontId="0" fillId="5" borderId="0" xfId="0" applyFill="1" applyAlignment="1">
      <alignment wrapText="1"/>
    </xf>
    <xf numFmtId="0" fontId="0" fillId="3" borderId="0" xfId="0" applyFill="1" applyAlignment="1">
      <alignment wrapText="1"/>
    </xf>
    <xf numFmtId="0" fontId="4" fillId="0" borderId="0" xfId="0" applyFont="1" applyAlignment="1">
      <alignment horizontal="center"/>
    </xf>
    <xf numFmtId="165" fontId="4" fillId="0" borderId="0" xfId="0" applyNumberFormat="1" applyFont="1" applyAlignment="1">
      <alignment horizontal="center"/>
    </xf>
    <xf numFmtId="2" fontId="4" fillId="0" borderId="0" xfId="0" applyNumberFormat="1" applyFont="1" applyAlignment="1">
      <alignment horizontal="center"/>
    </xf>
    <xf numFmtId="0" fontId="13" fillId="0" borderId="0" xfId="0" applyFont="1" applyAlignment="1">
      <alignment horizontal="center" vertical="center" wrapText="1"/>
    </xf>
    <xf numFmtId="0" fontId="17" fillId="0" borderId="0" xfId="0" applyFont="1" applyAlignment="1">
      <alignment horizontal="center" vertical="center" wrapText="1"/>
    </xf>
    <xf numFmtId="0" fontId="40" fillId="0" borderId="0" xfId="0" applyFont="1" applyAlignment="1">
      <alignment horizontal="center" vertical="center" wrapText="1"/>
    </xf>
    <xf numFmtId="0" fontId="26" fillId="4" borderId="33" xfId="0" applyFont="1" applyFill="1" applyBorder="1" applyAlignment="1">
      <alignment horizontal="center" vertical="center"/>
    </xf>
    <xf numFmtId="0" fontId="26" fillId="4" borderId="42" xfId="0" applyFont="1" applyFill="1" applyBorder="1" applyAlignment="1">
      <alignment horizontal="center" vertical="center"/>
    </xf>
    <xf numFmtId="2" fontId="1" fillId="0" borderId="0" xfId="0" applyNumberFormat="1" applyFont="1" applyAlignment="1">
      <alignment vertical="center"/>
    </xf>
    <xf numFmtId="2" fontId="1" fillId="0" borderId="36" xfId="0" applyNumberFormat="1" applyFont="1" applyBorder="1" applyAlignment="1">
      <alignment vertical="center"/>
    </xf>
    <xf numFmtId="0" fontId="1" fillId="3" borderId="6" xfId="0" applyFont="1" applyFill="1" applyBorder="1" applyAlignment="1">
      <alignment horizontal="center" vertical="center"/>
    </xf>
    <xf numFmtId="2" fontId="0" fillId="0" borderId="0" xfId="0" applyNumberFormat="1" applyAlignment="1">
      <alignment horizontal="center" vertical="center"/>
    </xf>
    <xf numFmtId="165" fontId="1" fillId="3" borderId="3" xfId="0" applyNumberFormat="1" applyFont="1" applyFill="1" applyBorder="1" applyAlignment="1" applyProtection="1">
      <alignment horizontal="center" vertical="center"/>
      <protection hidden="1"/>
    </xf>
    <xf numFmtId="165" fontId="1" fillId="3" borderId="7" xfId="0" applyNumberFormat="1" applyFont="1" applyFill="1" applyBorder="1" applyAlignment="1" applyProtection="1">
      <alignment horizontal="center" vertical="center"/>
      <protection hidden="1"/>
    </xf>
    <xf numFmtId="165" fontId="1" fillId="3" borderId="13" xfId="0" applyNumberFormat="1" applyFont="1" applyFill="1" applyBorder="1" applyAlignment="1" applyProtection="1">
      <alignment horizontal="center" vertical="center"/>
      <protection hidden="1"/>
    </xf>
    <xf numFmtId="2" fontId="0" fillId="3" borderId="20" xfId="0" applyNumberFormat="1" applyFill="1" applyBorder="1" applyAlignment="1" applyProtection="1">
      <alignment horizontal="center" vertical="center"/>
      <protection hidden="1"/>
    </xf>
    <xf numFmtId="49" fontId="13" fillId="4" borderId="30" xfId="0" applyNumberFormat="1" applyFont="1" applyFill="1" applyBorder="1" applyAlignment="1">
      <alignment horizontal="center" vertical="center" wrapText="1"/>
    </xf>
    <xf numFmtId="0" fontId="11" fillId="0" borderId="0" xfId="0" applyFont="1" applyAlignment="1">
      <alignment horizontal="center" vertical="center"/>
    </xf>
    <xf numFmtId="0" fontId="14" fillId="2" borderId="3" xfId="0" applyFont="1" applyFill="1" applyBorder="1" applyAlignment="1">
      <alignment vertical="center" wrapText="1"/>
    </xf>
    <xf numFmtId="0" fontId="14" fillId="2" borderId="43" xfId="0" applyFont="1" applyFill="1" applyBorder="1" applyAlignment="1">
      <alignment vertical="center" wrapText="1"/>
    </xf>
    <xf numFmtId="0" fontId="0" fillId="3" borderId="3" xfId="0" applyFill="1" applyBorder="1" applyAlignment="1" applyProtection="1">
      <alignment horizontal="center" vertical="center" wrapText="1"/>
      <protection hidden="1"/>
    </xf>
    <xf numFmtId="0" fontId="0" fillId="3" borderId="7"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41" fillId="0" borderId="0" xfId="0" applyFont="1" applyProtection="1">
      <protection hidden="1"/>
    </xf>
    <xf numFmtId="0" fontId="1" fillId="3" borderId="3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7" xfId="0" applyFont="1" applyFill="1" applyBorder="1" applyAlignment="1">
      <alignment horizontal="left" vertical="center"/>
    </xf>
    <xf numFmtId="0" fontId="1" fillId="3" borderId="7" xfId="0" applyFont="1" applyFill="1" applyBorder="1" applyAlignment="1">
      <alignment horizontal="left" vertical="center" wrapText="1"/>
    </xf>
    <xf numFmtId="0" fontId="1" fillId="3" borderId="13" xfId="0" applyFont="1" applyFill="1" applyBorder="1" applyAlignment="1">
      <alignment horizontal="left" vertical="center"/>
    </xf>
    <xf numFmtId="0" fontId="1" fillId="3" borderId="13"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3" borderId="35" xfId="0" applyFont="1" applyFill="1" applyBorder="1" applyAlignment="1">
      <alignment horizontal="left" vertical="center"/>
    </xf>
    <xf numFmtId="0" fontId="1" fillId="3" borderId="44" xfId="0" applyFont="1" applyFill="1" applyBorder="1" applyAlignment="1">
      <alignment horizontal="left" vertical="center"/>
    </xf>
    <xf numFmtId="2" fontId="1" fillId="3" borderId="43" xfId="0" applyNumberFormat="1" applyFont="1" applyFill="1" applyBorder="1" applyAlignment="1" applyProtection="1">
      <alignment horizontal="center" vertical="center"/>
      <protection hidden="1"/>
    </xf>
    <xf numFmtId="2" fontId="1" fillId="3" borderId="45" xfId="0" applyNumberFormat="1" applyFont="1" applyFill="1" applyBorder="1" applyAlignment="1" applyProtection="1">
      <alignment horizontal="center" vertical="center"/>
      <protection hidden="1"/>
    </xf>
    <xf numFmtId="0" fontId="1" fillId="3" borderId="25" xfId="0" applyFont="1" applyFill="1" applyBorder="1" applyAlignment="1">
      <alignment horizontal="center" vertical="center" wrapText="1"/>
    </xf>
    <xf numFmtId="0" fontId="14" fillId="2" borderId="14" xfId="0" applyFont="1" applyFill="1" applyBorder="1" applyAlignment="1">
      <alignment horizontal="center" vertical="center"/>
    </xf>
    <xf numFmtId="0" fontId="3" fillId="4" borderId="30" xfId="0" applyFont="1" applyFill="1" applyBorder="1" applyAlignment="1">
      <alignment horizontal="center" vertical="center" wrapText="1"/>
    </xf>
    <xf numFmtId="1" fontId="39" fillId="3" borderId="13" xfId="0" applyNumberFormat="1" applyFont="1" applyFill="1" applyBorder="1" applyAlignment="1" applyProtection="1">
      <alignment horizontal="center"/>
      <protection hidden="1"/>
    </xf>
    <xf numFmtId="2" fontId="39" fillId="3" borderId="13" xfId="0" applyNumberFormat="1" applyFont="1" applyFill="1" applyBorder="1" applyAlignment="1" applyProtection="1">
      <alignment horizontal="center"/>
      <protection hidden="1"/>
    </xf>
    <xf numFmtId="0" fontId="42" fillId="0" borderId="0" xfId="0" applyFont="1" applyAlignment="1">
      <alignment vertical="center"/>
    </xf>
    <xf numFmtId="0" fontId="43" fillId="0" borderId="0" xfId="0" applyFont="1"/>
    <xf numFmtId="0" fontId="43" fillId="4" borderId="3" xfId="0" applyFont="1" applyFill="1" applyBorder="1" applyAlignment="1">
      <alignment horizontal="center"/>
    </xf>
    <xf numFmtId="0" fontId="43" fillId="4" borderId="7" xfId="0" applyFont="1" applyFill="1" applyBorder="1" applyAlignment="1">
      <alignment horizontal="center"/>
    </xf>
    <xf numFmtId="0" fontId="43" fillId="4" borderId="13" xfId="0" applyFont="1" applyFill="1" applyBorder="1" applyAlignment="1">
      <alignment horizontal="center"/>
    </xf>
    <xf numFmtId="2" fontId="4" fillId="3" borderId="3" xfId="0" applyNumberFormat="1" applyFont="1" applyFill="1" applyBorder="1" applyAlignment="1" applyProtection="1">
      <alignment horizontal="center"/>
      <protection hidden="1"/>
    </xf>
    <xf numFmtId="2" fontId="4" fillId="3" borderId="13" xfId="0" applyNumberFormat="1" applyFont="1" applyFill="1" applyBorder="1" applyAlignment="1" applyProtection="1">
      <alignment horizontal="center"/>
      <protection hidden="1"/>
    </xf>
    <xf numFmtId="2" fontId="1" fillId="3" borderId="24" xfId="0" applyNumberFormat="1" applyFont="1" applyFill="1" applyBorder="1" applyAlignment="1" applyProtection="1">
      <alignment horizontal="center" vertical="center"/>
      <protection hidden="1"/>
    </xf>
    <xf numFmtId="0" fontId="1" fillId="3" borderId="24" xfId="0" applyFont="1" applyFill="1" applyBorder="1" applyAlignment="1">
      <alignment vertical="center" wrapText="1"/>
    </xf>
    <xf numFmtId="0" fontId="1" fillId="3" borderId="28"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2" fontId="1" fillId="3" borderId="30" xfId="0" applyNumberFormat="1" applyFont="1" applyFill="1" applyBorder="1" applyAlignment="1" applyProtection="1">
      <alignment horizontal="center" vertical="center"/>
      <protection hidden="1"/>
    </xf>
    <xf numFmtId="2" fontId="1" fillId="0" borderId="0" xfId="0" applyNumberFormat="1" applyFont="1" applyAlignment="1" applyProtection="1">
      <alignment horizontal="center" vertical="center"/>
      <protection hidden="1"/>
    </xf>
    <xf numFmtId="2" fontId="1" fillId="3" borderId="30" xfId="0" applyNumberFormat="1" applyFont="1" applyFill="1" applyBorder="1" applyAlignment="1">
      <alignment horizontal="center" vertical="center"/>
    </xf>
    <xf numFmtId="0" fontId="1" fillId="0" borderId="0" xfId="0" applyFont="1" applyAlignment="1">
      <alignment horizontal="left"/>
    </xf>
    <xf numFmtId="0" fontId="44" fillId="0" borderId="0" xfId="0" applyFont="1" applyAlignment="1">
      <alignment vertical="center"/>
    </xf>
    <xf numFmtId="0" fontId="0" fillId="0" borderId="0" xfId="0" applyAlignment="1">
      <alignment horizontal="left"/>
    </xf>
    <xf numFmtId="0" fontId="1" fillId="0" borderId="0" xfId="0" applyFont="1" applyAlignment="1">
      <alignment vertical="center" wrapText="1"/>
    </xf>
    <xf numFmtId="0" fontId="0" fillId="0" borderId="0" xfId="0"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2" fontId="45" fillId="0" borderId="0" xfId="0" applyNumberFormat="1" applyFont="1" applyAlignment="1">
      <alignment vertical="center"/>
    </xf>
    <xf numFmtId="0" fontId="13"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7" xfId="0" applyFont="1" applyFill="1" applyBorder="1" applyAlignment="1">
      <alignment horizontal="center" vertical="center" textRotation="90" wrapText="1"/>
    </xf>
    <xf numFmtId="0" fontId="17" fillId="4" borderId="7" xfId="0" applyFont="1" applyFill="1" applyBorder="1" applyAlignment="1">
      <alignment horizontal="center" vertical="center" wrapText="1"/>
    </xf>
    <xf numFmtId="0" fontId="4" fillId="3" borderId="30" xfId="0" applyFont="1" applyFill="1" applyBorder="1" applyAlignment="1">
      <alignment horizontal="center" vertical="center" wrapText="1"/>
    </xf>
    <xf numFmtId="2" fontId="9" fillId="3" borderId="12" xfId="0" applyNumberFormat="1" applyFont="1" applyFill="1" applyBorder="1" applyAlignment="1" applyProtection="1">
      <alignment horizontal="center"/>
      <protection hidden="1"/>
    </xf>
    <xf numFmtId="2" fontId="9" fillId="3" borderId="30" xfId="0" applyNumberFormat="1" applyFont="1" applyFill="1" applyBorder="1" applyAlignment="1" applyProtection="1">
      <alignment horizontal="center"/>
      <protection hidden="1"/>
    </xf>
    <xf numFmtId="2" fontId="47" fillId="3" borderId="30" xfId="0" applyNumberFormat="1" applyFont="1" applyFill="1" applyBorder="1" applyAlignment="1" applyProtection="1">
      <alignment horizontal="center" vertical="center"/>
      <protection hidden="1"/>
    </xf>
    <xf numFmtId="0" fontId="27" fillId="10" borderId="0" xfId="0" applyFont="1" applyFill="1" applyAlignment="1">
      <alignment horizontal="center" vertical="center" wrapText="1"/>
    </xf>
    <xf numFmtId="0" fontId="48" fillId="0" borderId="0" xfId="0" applyFont="1" applyAlignment="1">
      <alignment horizontal="center"/>
    </xf>
    <xf numFmtId="0" fontId="49" fillId="0" borderId="0" xfId="0" applyFont="1" applyAlignment="1">
      <alignment horizontal="center" vertical="center"/>
    </xf>
    <xf numFmtId="0" fontId="49" fillId="0" borderId="0" xfId="0" applyFont="1"/>
    <xf numFmtId="0" fontId="4" fillId="0" borderId="37"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7" xfId="0" applyBorder="1"/>
    <xf numFmtId="0" fontId="45" fillId="0" borderId="0" xfId="0" applyFont="1" applyAlignment="1">
      <alignment horizontal="center" vertical="center"/>
    </xf>
    <xf numFmtId="0" fontId="41" fillId="0" borderId="0" xfId="0" applyFont="1" applyAlignment="1">
      <alignment horizontal="center" vertical="center"/>
    </xf>
    <xf numFmtId="2" fontId="45" fillId="0" borderId="0" xfId="0" applyNumberFormat="1" applyFont="1" applyAlignment="1" applyProtection="1">
      <alignment horizontal="center" vertical="center"/>
      <protection hidden="1"/>
    </xf>
    <xf numFmtId="0" fontId="8" fillId="6" borderId="30" xfId="0" applyFont="1" applyFill="1" applyBorder="1" applyAlignment="1" applyProtection="1">
      <alignment horizontal="center" vertical="center" wrapText="1"/>
      <protection locked="0"/>
    </xf>
    <xf numFmtId="0" fontId="50" fillId="0" borderId="0" xfId="0" applyFont="1"/>
    <xf numFmtId="0" fontId="51" fillId="0" borderId="0" xfId="0" applyFont="1"/>
    <xf numFmtId="2" fontId="49" fillId="0" borderId="0" xfId="0" applyNumberFormat="1" applyFont="1" applyAlignment="1">
      <alignment horizontal="center" vertical="center"/>
    </xf>
    <xf numFmtId="2" fontId="52" fillId="0" borderId="0" xfId="0" applyNumberFormat="1" applyFont="1" applyAlignment="1">
      <alignment vertical="center" wrapText="1"/>
    </xf>
    <xf numFmtId="2" fontId="53" fillId="0" borderId="0" xfId="0" applyNumberFormat="1" applyFont="1"/>
    <xf numFmtId="2" fontId="41" fillId="0" borderId="0" xfId="0" applyNumberFormat="1" applyFont="1"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vertical="center"/>
    </xf>
    <xf numFmtId="0" fontId="4" fillId="0" borderId="41" xfId="0" applyFont="1" applyBorder="1" applyAlignment="1">
      <alignment horizontal="center"/>
    </xf>
    <xf numFmtId="0" fontId="13" fillId="9" borderId="30" xfId="0" applyFont="1" applyFill="1" applyBorder="1" applyAlignment="1">
      <alignment horizontal="center" vertical="center"/>
    </xf>
    <xf numFmtId="0" fontId="3" fillId="2" borderId="30" xfId="0" applyFont="1" applyFill="1" applyBorder="1" applyAlignment="1">
      <alignment horizontal="center" vertical="center"/>
    </xf>
    <xf numFmtId="0" fontId="4" fillId="9" borderId="15" xfId="0" applyFont="1" applyFill="1" applyBorder="1" applyAlignment="1">
      <alignment horizontal="left" vertical="center"/>
    </xf>
    <xf numFmtId="0" fontId="4" fillId="9" borderId="52" xfId="0" applyFont="1" applyFill="1" applyBorder="1" applyAlignment="1">
      <alignment horizontal="left" vertical="center"/>
    </xf>
    <xf numFmtId="0" fontId="4" fillId="9" borderId="31" xfId="0" applyFont="1" applyFill="1" applyBorder="1" applyAlignment="1">
      <alignment horizontal="left" vertical="center"/>
    </xf>
    <xf numFmtId="0" fontId="4" fillId="9" borderId="18" xfId="0" applyFont="1" applyFill="1" applyBorder="1" applyAlignment="1">
      <alignment horizontal="left" vertical="center"/>
    </xf>
    <xf numFmtId="0" fontId="4" fillId="9" borderId="53" xfId="0" applyFont="1" applyFill="1" applyBorder="1" applyAlignment="1">
      <alignment horizontal="left" vertical="center"/>
    </xf>
    <xf numFmtId="0" fontId="4" fillId="9" borderId="54" xfId="0" applyFont="1" applyFill="1" applyBorder="1" applyAlignment="1">
      <alignment horizontal="left" vertical="center"/>
    </xf>
    <xf numFmtId="0" fontId="4" fillId="9" borderId="32" xfId="0" applyFont="1" applyFill="1" applyBorder="1" applyAlignment="1">
      <alignment horizontal="left" vertical="center"/>
    </xf>
    <xf numFmtId="0" fontId="27" fillId="10" borderId="29" xfId="0" applyFont="1" applyFill="1" applyBorder="1" applyAlignment="1">
      <alignment horizontal="center" vertical="center" wrapText="1"/>
    </xf>
    <xf numFmtId="0" fontId="27" fillId="10" borderId="0" xfId="0" applyFont="1" applyFill="1" applyAlignment="1">
      <alignment horizontal="center" vertical="center" wrapText="1"/>
    </xf>
    <xf numFmtId="0" fontId="3" fillId="7" borderId="6"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4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40" xfId="0" applyFont="1" applyFill="1" applyBorder="1" applyAlignment="1">
      <alignment horizontal="center" vertical="center"/>
    </xf>
    <xf numFmtId="14" fontId="8" fillId="6" borderId="33" xfId="0" applyNumberFormat="1" applyFont="1" applyFill="1" applyBorder="1" applyAlignment="1" applyProtection="1">
      <alignment horizontal="center" vertical="center"/>
      <protection locked="0"/>
    </xf>
    <xf numFmtId="14" fontId="8" fillId="6" borderId="34" xfId="0" applyNumberFormat="1" applyFont="1" applyFill="1" applyBorder="1" applyAlignment="1" applyProtection="1">
      <alignment horizontal="center" vertical="center"/>
      <protection locked="0"/>
    </xf>
    <xf numFmtId="14" fontId="8" fillId="6" borderId="40" xfId="0" applyNumberFormat="1" applyFont="1" applyFill="1" applyBorder="1" applyAlignment="1" applyProtection="1">
      <alignment horizontal="center" vertical="center"/>
      <protection locked="0"/>
    </xf>
    <xf numFmtId="14" fontId="8" fillId="3" borderId="33" xfId="0" applyNumberFormat="1" applyFont="1" applyFill="1" applyBorder="1" applyAlignment="1" applyProtection="1">
      <alignment horizontal="center" vertical="center"/>
      <protection locked="0"/>
    </xf>
    <xf numFmtId="14" fontId="8" fillId="3" borderId="34" xfId="0" applyNumberFormat="1" applyFont="1" applyFill="1" applyBorder="1" applyAlignment="1" applyProtection="1">
      <alignment horizontal="center" vertical="center"/>
      <protection locked="0"/>
    </xf>
    <xf numFmtId="14" fontId="8" fillId="3" borderId="40" xfId="0" applyNumberFormat="1" applyFont="1" applyFill="1" applyBorder="1" applyAlignment="1" applyProtection="1">
      <alignment horizontal="center" vertical="center"/>
      <protection locked="0"/>
    </xf>
    <xf numFmtId="0" fontId="38" fillId="6" borderId="33" xfId="0" applyFont="1" applyFill="1" applyBorder="1" applyAlignment="1" applyProtection="1">
      <alignment horizontal="center" vertical="center"/>
      <protection locked="0"/>
    </xf>
    <xf numFmtId="0" fontId="38" fillId="6" borderId="34" xfId="0" applyFont="1" applyFill="1" applyBorder="1" applyAlignment="1" applyProtection="1">
      <alignment horizontal="center" vertical="center"/>
      <protection locked="0"/>
    </xf>
    <xf numFmtId="0" fontId="38" fillId="6" borderId="41" xfId="0" applyFont="1" applyFill="1" applyBorder="1" applyAlignment="1" applyProtection="1">
      <alignment horizontal="center" vertical="center"/>
      <protection locked="0"/>
    </xf>
    <xf numFmtId="0" fontId="38" fillId="6" borderId="2" xfId="0" applyFont="1" applyFill="1" applyBorder="1" applyAlignment="1" applyProtection="1">
      <alignment horizontal="center" vertical="center"/>
      <protection locked="0"/>
    </xf>
    <xf numFmtId="49" fontId="38" fillId="6" borderId="46" xfId="0" applyNumberFormat="1" applyFont="1" applyFill="1" applyBorder="1" applyAlignment="1" applyProtection="1">
      <alignment horizontal="center" vertical="center"/>
      <protection locked="0"/>
    </xf>
    <xf numFmtId="49" fontId="38" fillId="6" borderId="34" xfId="0" applyNumberFormat="1" applyFont="1" applyFill="1" applyBorder="1" applyAlignment="1" applyProtection="1">
      <alignment horizontal="center" vertical="center"/>
      <protection locked="0"/>
    </xf>
    <xf numFmtId="49" fontId="38" fillId="6" borderId="40" xfId="0" applyNumberFormat="1" applyFont="1" applyFill="1" applyBorder="1" applyAlignment="1" applyProtection="1">
      <alignment horizontal="center" vertical="center"/>
      <protection locked="0"/>
    </xf>
    <xf numFmtId="0" fontId="8" fillId="6" borderId="30" xfId="0" applyFont="1" applyFill="1" applyBorder="1" applyAlignment="1" applyProtection="1">
      <alignment horizontal="center" vertical="center" wrapText="1"/>
      <protection hidden="1"/>
    </xf>
    <xf numFmtId="0" fontId="3" fillId="7" borderId="30" xfId="0" applyFont="1" applyFill="1" applyBorder="1" applyAlignment="1">
      <alignment horizontal="center" vertical="center" wrapText="1"/>
    </xf>
    <xf numFmtId="0" fontId="1" fillId="6" borderId="30" xfId="0" applyFont="1" applyFill="1" applyBorder="1" applyAlignment="1" applyProtection="1">
      <alignment horizontal="center" vertical="center"/>
      <protection locked="0"/>
    </xf>
    <xf numFmtId="0" fontId="25" fillId="4" borderId="30" xfId="0" applyFont="1" applyFill="1" applyBorder="1" applyAlignment="1">
      <alignment horizontal="center" vertical="center"/>
    </xf>
    <xf numFmtId="0" fontId="13" fillId="7" borderId="4"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2" xfId="0" applyFont="1" applyFill="1" applyBorder="1" applyAlignment="1">
      <alignment horizontal="center" vertical="center"/>
    </xf>
    <xf numFmtId="0" fontId="4" fillId="9" borderId="9" xfId="0" applyFont="1" applyFill="1" applyBorder="1" applyAlignment="1">
      <alignment horizontal="left" vertical="center"/>
    </xf>
    <xf numFmtId="0" fontId="4" fillId="9" borderId="55" xfId="0" applyFont="1" applyFill="1" applyBorder="1" applyAlignment="1">
      <alignment horizontal="left" vertical="center"/>
    </xf>
    <xf numFmtId="0" fontId="4" fillId="9" borderId="25" xfId="0" applyFont="1" applyFill="1" applyBorder="1" applyAlignment="1">
      <alignment horizontal="left" vertical="center"/>
    </xf>
    <xf numFmtId="0" fontId="4" fillId="9" borderId="49" xfId="0" applyFont="1" applyFill="1" applyBorder="1" applyAlignment="1">
      <alignment horizontal="left" vertical="center"/>
    </xf>
    <xf numFmtId="0" fontId="4" fillId="9" borderId="56" xfId="0" applyFont="1" applyFill="1" applyBorder="1" applyAlignment="1">
      <alignment horizontal="left" vertical="center"/>
    </xf>
    <xf numFmtId="0" fontId="4" fillId="9" borderId="28" xfId="0" applyFont="1" applyFill="1" applyBorder="1" applyAlignment="1">
      <alignment horizontal="left" vertical="center"/>
    </xf>
    <xf numFmtId="0" fontId="25" fillId="2" borderId="0" xfId="0" applyFont="1" applyFill="1" applyAlignment="1">
      <alignment horizontal="center" vertical="center" wrapText="1"/>
    </xf>
    <xf numFmtId="0" fontId="25" fillId="2" borderId="1" xfId="0" applyFont="1" applyFill="1" applyBorder="1" applyAlignment="1">
      <alignment horizontal="center" vertical="center" wrapText="1"/>
    </xf>
    <xf numFmtId="0" fontId="25" fillId="2" borderId="4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30" fillId="6" borderId="6" xfId="0" applyFont="1" applyFill="1" applyBorder="1" applyAlignment="1" applyProtection="1">
      <alignment horizontal="center" vertical="center"/>
      <protection locked="0"/>
    </xf>
    <xf numFmtId="0" fontId="30" fillId="6" borderId="29" xfId="0" applyFont="1" applyFill="1" applyBorder="1" applyAlignment="1" applyProtection="1">
      <alignment horizontal="center" vertical="center"/>
      <protection locked="0"/>
    </xf>
    <xf numFmtId="0" fontId="30" fillId="6" borderId="35" xfId="0" applyFont="1" applyFill="1" applyBorder="1" applyAlignment="1" applyProtection="1">
      <alignment horizontal="center" vertical="center"/>
      <protection locked="0"/>
    </xf>
    <xf numFmtId="0" fontId="30" fillId="6" borderId="46" xfId="0" applyFont="1" applyFill="1" applyBorder="1" applyAlignment="1" applyProtection="1">
      <alignment horizontal="center" vertical="center"/>
      <protection locked="0"/>
    </xf>
    <xf numFmtId="0" fontId="30" fillId="6" borderId="41"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0" xfId="0" applyFont="1" applyFill="1" applyBorder="1" applyAlignment="1">
      <alignment horizontal="center" vertical="center"/>
    </xf>
    <xf numFmtId="0" fontId="1" fillId="6" borderId="33" xfId="0" applyFont="1" applyFill="1" applyBorder="1" applyAlignment="1" applyProtection="1">
      <alignment horizontal="center" vertical="center"/>
      <protection locked="0"/>
    </xf>
    <xf numFmtId="0" fontId="1" fillId="6" borderId="40" xfId="0" applyFont="1" applyFill="1" applyBorder="1" applyAlignment="1" applyProtection="1">
      <alignment horizontal="center" vertical="center"/>
      <protection locked="0"/>
    </xf>
    <xf numFmtId="2" fontId="29" fillId="8" borderId="36" xfId="0" applyNumberFormat="1" applyFont="1" applyFill="1" applyBorder="1" applyAlignment="1" applyProtection="1">
      <alignment horizontal="center" vertical="center"/>
      <protection hidden="1"/>
    </xf>
    <xf numFmtId="2" fontId="29" fillId="8" borderId="1" xfId="0" applyNumberFormat="1" applyFont="1" applyFill="1" applyBorder="1" applyAlignment="1" applyProtection="1">
      <alignment horizontal="center" vertical="center"/>
      <protection hidden="1"/>
    </xf>
    <xf numFmtId="2" fontId="29" fillId="8" borderId="46" xfId="0" applyNumberFormat="1" applyFont="1" applyFill="1" applyBorder="1" applyAlignment="1" applyProtection="1">
      <alignment horizontal="center" vertical="center"/>
      <protection hidden="1"/>
    </xf>
    <xf numFmtId="2" fontId="29" fillId="8" borderId="2" xfId="0" applyNumberFormat="1" applyFont="1" applyFill="1" applyBorder="1" applyAlignment="1" applyProtection="1">
      <alignment horizontal="center" vertical="center"/>
      <protection hidden="1"/>
    </xf>
    <xf numFmtId="2" fontId="1" fillId="8" borderId="4" xfId="0" applyNumberFormat="1" applyFont="1" applyFill="1" applyBorder="1" applyAlignment="1" applyProtection="1">
      <alignment horizontal="center" vertical="center" wrapText="1"/>
      <protection hidden="1"/>
    </xf>
    <xf numFmtId="2" fontId="1" fillId="8" borderId="8" xfId="0" applyNumberFormat="1" applyFont="1" applyFill="1" applyBorder="1" applyAlignment="1" applyProtection="1">
      <alignment horizontal="center" vertical="center" wrapText="1"/>
      <protection hidden="1"/>
    </xf>
    <xf numFmtId="2" fontId="1" fillId="8" borderId="12" xfId="0" applyNumberFormat="1" applyFont="1" applyFill="1" applyBorder="1" applyAlignment="1" applyProtection="1">
      <alignment horizontal="center" vertical="center" wrapText="1"/>
      <protection hidden="1"/>
    </xf>
    <xf numFmtId="0" fontId="1" fillId="3" borderId="37"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2" fontId="1" fillId="3" borderId="4" xfId="0" applyNumberFormat="1" applyFont="1" applyFill="1" applyBorder="1" applyAlignment="1" applyProtection="1">
      <alignment horizontal="center" vertical="center"/>
      <protection hidden="1"/>
    </xf>
    <xf numFmtId="2" fontId="1" fillId="3" borderId="8" xfId="0" applyNumberFormat="1" applyFont="1" applyFill="1" applyBorder="1" applyAlignment="1" applyProtection="1">
      <alignment horizontal="center" vertical="center"/>
      <protection hidden="1"/>
    </xf>
    <xf numFmtId="164" fontId="1" fillId="3" borderId="30" xfId="0" applyNumberFormat="1" applyFont="1" applyFill="1" applyBorder="1" applyAlignment="1">
      <alignment horizontal="center" vertical="center"/>
    </xf>
    <xf numFmtId="0" fontId="1" fillId="3" borderId="30" xfId="0" applyFont="1" applyFill="1" applyBorder="1" applyAlignment="1">
      <alignment horizontal="center" vertical="center" textRotation="90" wrapText="1"/>
    </xf>
    <xf numFmtId="0" fontId="1" fillId="3" borderId="50"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4" fillId="3" borderId="4" xfId="0" applyFont="1" applyFill="1" applyBorder="1" applyAlignment="1">
      <alignment horizontal="center" vertical="center" textRotation="90"/>
    </xf>
    <xf numFmtId="0" fontId="4" fillId="3" borderId="8" xfId="0" applyFont="1" applyFill="1" applyBorder="1" applyAlignment="1">
      <alignment horizontal="center" vertical="center" textRotation="90"/>
    </xf>
    <xf numFmtId="0" fontId="4" fillId="3" borderId="12" xfId="0" applyFont="1" applyFill="1" applyBorder="1" applyAlignment="1">
      <alignment horizontal="center" vertical="center" textRotation="90"/>
    </xf>
    <xf numFmtId="2" fontId="1" fillId="8" borderId="4" xfId="0" applyNumberFormat="1" applyFont="1" applyFill="1" applyBorder="1" applyAlignment="1" applyProtection="1">
      <alignment horizontal="center" vertical="center"/>
      <protection hidden="1"/>
    </xf>
    <xf numFmtId="2" fontId="1" fillId="8" borderId="8" xfId="0" applyNumberFormat="1" applyFont="1" applyFill="1" applyBorder="1" applyAlignment="1" applyProtection="1">
      <alignment horizontal="center" vertical="center"/>
      <protection hidden="1"/>
    </xf>
    <xf numFmtId="2" fontId="1" fillId="8" borderId="12" xfId="0" applyNumberFormat="1" applyFont="1" applyFill="1" applyBorder="1" applyAlignment="1" applyProtection="1">
      <alignment horizontal="center" vertical="center"/>
      <protection hidden="1"/>
    </xf>
    <xf numFmtId="0" fontId="1" fillId="3" borderId="37"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25" xfId="0" applyFont="1" applyFill="1" applyBorder="1" applyAlignment="1">
      <alignment horizontal="left" vertical="center" wrapText="1"/>
    </xf>
    <xf numFmtId="164" fontId="3" fillId="3" borderId="4" xfId="0" applyNumberFormat="1" applyFont="1" applyFill="1" applyBorder="1" applyAlignment="1">
      <alignment horizontal="center" vertical="center" textRotation="90" wrapText="1"/>
    </xf>
    <xf numFmtId="164" fontId="3" fillId="3" borderId="8" xfId="0" applyNumberFormat="1" applyFont="1" applyFill="1" applyBorder="1" applyAlignment="1">
      <alignment horizontal="center" vertical="center" textRotation="90" wrapText="1"/>
    </xf>
    <xf numFmtId="0" fontId="1" fillId="3" borderId="37" xfId="1" applyFont="1" applyFill="1" applyBorder="1" applyAlignment="1">
      <alignment horizontal="left" vertical="center" wrapText="1"/>
    </xf>
    <xf numFmtId="0" fontId="1" fillId="3" borderId="21" xfId="1" applyFont="1" applyFill="1" applyBorder="1" applyAlignment="1">
      <alignment horizontal="left" vertical="center" wrapText="1"/>
    </xf>
    <xf numFmtId="0" fontId="1" fillId="3" borderId="24" xfId="1" applyFont="1" applyFill="1" applyBorder="1" applyAlignment="1">
      <alignment horizontal="left" vertical="center" wrapText="1"/>
    </xf>
    <xf numFmtId="0" fontId="1" fillId="3" borderId="50" xfId="1" applyFont="1" applyFill="1" applyBorder="1" applyAlignment="1">
      <alignment horizontal="left" vertical="center" wrapText="1"/>
    </xf>
    <xf numFmtId="0" fontId="1" fillId="3" borderId="22" xfId="1" applyFont="1" applyFill="1" applyBorder="1" applyAlignment="1">
      <alignment horizontal="left" vertical="center" wrapText="1"/>
    </xf>
    <xf numFmtId="0" fontId="1" fillId="3" borderId="44" xfId="1" applyFont="1" applyFill="1" applyBorder="1" applyAlignment="1">
      <alignment horizontal="left" vertical="center" wrapText="1"/>
    </xf>
    <xf numFmtId="164" fontId="3" fillId="3" borderId="12" xfId="0" applyNumberFormat="1" applyFont="1" applyFill="1" applyBorder="1" applyAlignment="1">
      <alignment horizontal="center" vertical="center" textRotation="90" wrapText="1"/>
    </xf>
    <xf numFmtId="164" fontId="1" fillId="3" borderId="37" xfId="0" applyNumberFormat="1" applyFont="1" applyFill="1" applyBorder="1" applyAlignment="1">
      <alignment horizontal="center" vertical="center" wrapText="1"/>
    </xf>
    <xf numFmtId="164" fontId="1" fillId="3" borderId="47" xfId="0" applyNumberFormat="1" applyFont="1" applyFill="1" applyBorder="1" applyAlignment="1">
      <alignment horizontal="center" vertical="center" wrapText="1"/>
    </xf>
    <xf numFmtId="164" fontId="1" fillId="3" borderId="45" xfId="0" applyNumberFormat="1" applyFont="1" applyFill="1" applyBorder="1" applyAlignment="1">
      <alignment horizontal="center" vertical="center" wrapText="1"/>
    </xf>
    <xf numFmtId="164" fontId="1" fillId="3" borderId="19" xfId="0" applyNumberFormat="1" applyFont="1" applyFill="1" applyBorder="1" applyAlignment="1">
      <alignment horizontal="center" vertical="center" wrapText="1"/>
    </xf>
    <xf numFmtId="0" fontId="1" fillId="3" borderId="48" xfId="0" applyFont="1" applyFill="1" applyBorder="1" applyAlignment="1">
      <alignment horizontal="center" vertical="center" wrapText="1"/>
    </xf>
    <xf numFmtId="0" fontId="4" fillId="3" borderId="30" xfId="0" applyFont="1" applyFill="1" applyBorder="1" applyAlignment="1">
      <alignment horizontal="center" vertical="center" textRotation="90" wrapText="1"/>
    </xf>
    <xf numFmtId="0" fontId="1" fillId="3" borderId="50" xfId="1" applyFont="1" applyFill="1" applyBorder="1" applyAlignment="1">
      <alignment horizontal="center" vertical="center" wrapText="1"/>
    </xf>
    <xf numFmtId="0" fontId="1" fillId="3" borderId="22" xfId="1" applyFont="1" applyFill="1" applyBorder="1" applyAlignment="1">
      <alignment horizontal="center" vertical="center" wrapText="1"/>
    </xf>
    <xf numFmtId="0" fontId="1" fillId="3" borderId="44" xfId="1" applyFont="1" applyFill="1" applyBorder="1" applyAlignment="1">
      <alignment horizontal="center" vertical="center" wrapText="1"/>
    </xf>
    <xf numFmtId="0" fontId="1" fillId="3" borderId="46" xfId="1" applyFont="1" applyFill="1" applyBorder="1" applyAlignment="1">
      <alignment horizontal="center" vertical="center" wrapText="1"/>
    </xf>
    <xf numFmtId="0" fontId="1" fillId="3" borderId="41"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4" fillId="3" borderId="4"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12" xfId="0" applyFont="1" applyFill="1" applyBorder="1" applyAlignment="1">
      <alignment horizontal="center" vertical="center" textRotation="90" wrapText="1"/>
    </xf>
    <xf numFmtId="164" fontId="1" fillId="3" borderId="6" xfId="0" applyNumberFormat="1" applyFont="1" applyFill="1" applyBorder="1" applyAlignment="1">
      <alignment horizontal="center" vertical="center" wrapText="1"/>
    </xf>
    <xf numFmtId="164" fontId="1" fillId="3" borderId="35" xfId="0" applyNumberFormat="1"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3" fillId="2" borderId="4" xfId="0" applyFont="1" applyFill="1" applyBorder="1" applyAlignment="1">
      <alignment horizontal="center" vertical="center" textRotation="90"/>
    </xf>
    <xf numFmtId="0" fontId="3" fillId="2" borderId="8" xfId="0" applyFont="1" applyFill="1" applyBorder="1" applyAlignment="1">
      <alignment horizontal="center" vertical="center" textRotation="90"/>
    </xf>
    <xf numFmtId="0" fontId="3" fillId="2" borderId="12" xfId="0" applyFont="1" applyFill="1" applyBorder="1" applyAlignment="1">
      <alignment horizontal="center" vertical="center" textRotation="90"/>
    </xf>
    <xf numFmtId="0" fontId="1" fillId="3" borderId="10" xfId="0" applyFont="1" applyFill="1" applyBorder="1" applyAlignment="1">
      <alignment horizontal="left" vertical="center"/>
    </xf>
    <xf numFmtId="0" fontId="1" fillId="3" borderId="12" xfId="0" applyFont="1" applyFill="1" applyBorder="1" applyAlignment="1">
      <alignment horizontal="left" vertical="center"/>
    </xf>
    <xf numFmtId="2" fontId="1" fillId="3" borderId="10" xfId="0" applyNumberFormat="1" applyFont="1" applyFill="1" applyBorder="1" applyAlignment="1" applyProtection="1">
      <alignment horizontal="center" vertical="center"/>
      <protection hidden="1"/>
    </xf>
    <xf numFmtId="2" fontId="1" fillId="3" borderId="12" xfId="0" applyNumberFormat="1" applyFont="1" applyFill="1" applyBorder="1" applyAlignment="1" applyProtection="1">
      <alignment horizontal="center" vertical="center"/>
      <protection hidden="1"/>
    </xf>
    <xf numFmtId="164" fontId="1" fillId="3" borderId="4" xfId="0" applyNumberFormat="1" applyFont="1" applyFill="1" applyBorder="1" applyAlignment="1">
      <alignment horizontal="center" vertical="center" wrapText="1"/>
    </xf>
    <xf numFmtId="164" fontId="1" fillId="3" borderId="8" xfId="0" applyNumberFormat="1" applyFont="1" applyFill="1" applyBorder="1" applyAlignment="1">
      <alignment horizontal="center" vertical="center" wrapText="1"/>
    </xf>
    <xf numFmtId="164" fontId="1" fillId="3" borderId="12" xfId="0" applyNumberFormat="1" applyFont="1" applyFill="1" applyBorder="1" applyAlignment="1">
      <alignment horizontal="center" vertical="center" wrapText="1"/>
    </xf>
    <xf numFmtId="0" fontId="1" fillId="3" borderId="46" xfId="1" applyFont="1" applyFill="1" applyBorder="1" applyAlignment="1">
      <alignment horizontal="left" vertical="center" wrapText="1"/>
    </xf>
    <xf numFmtId="0" fontId="1" fillId="3" borderId="41" xfId="1" applyFont="1" applyFill="1" applyBorder="1" applyAlignment="1">
      <alignment horizontal="left" vertical="center" wrapText="1"/>
    </xf>
    <xf numFmtId="0" fontId="1" fillId="3" borderId="2" xfId="1" applyFont="1" applyFill="1" applyBorder="1" applyAlignment="1">
      <alignment horizontal="left" vertical="center" wrapText="1"/>
    </xf>
    <xf numFmtId="0" fontId="1" fillId="3" borderId="19" xfId="1" applyFont="1" applyFill="1" applyBorder="1" applyAlignment="1">
      <alignment horizontal="left" vertical="center" wrapText="1"/>
    </xf>
    <xf numFmtId="0" fontId="1" fillId="3" borderId="17" xfId="1" applyFont="1" applyFill="1" applyBorder="1" applyAlignment="1">
      <alignment horizontal="left" vertical="center" wrapText="1"/>
    </xf>
    <xf numFmtId="0" fontId="1" fillId="3" borderId="48" xfId="1" applyFont="1" applyFill="1" applyBorder="1" applyAlignment="1">
      <alignment horizontal="left" vertical="center" wrapText="1"/>
    </xf>
    <xf numFmtId="164" fontId="3" fillId="3" borderId="4" xfId="0" applyNumberFormat="1" applyFont="1" applyFill="1" applyBorder="1" applyAlignment="1">
      <alignment horizontal="center" vertical="center" textRotation="90"/>
    </xf>
    <xf numFmtId="164" fontId="3" fillId="3" borderId="8" xfId="0" applyNumberFormat="1" applyFont="1" applyFill="1" applyBorder="1" applyAlignment="1">
      <alignment horizontal="center" vertical="center" textRotation="90"/>
    </xf>
    <xf numFmtId="164" fontId="3" fillId="3" borderId="12" xfId="0" applyNumberFormat="1" applyFont="1" applyFill="1" applyBorder="1" applyAlignment="1">
      <alignment horizontal="center" vertical="center" textRotation="90"/>
    </xf>
    <xf numFmtId="0" fontId="1" fillId="3" borderId="47" xfId="1" applyFont="1" applyFill="1" applyBorder="1" applyAlignment="1">
      <alignment horizontal="left" vertical="center" wrapText="1"/>
    </xf>
    <xf numFmtId="0" fontId="1" fillId="3" borderId="39" xfId="1" applyFont="1" applyFill="1" applyBorder="1" applyAlignment="1">
      <alignment horizontal="left" vertical="center" wrapText="1"/>
    </xf>
    <xf numFmtId="0" fontId="1" fillId="3" borderId="45" xfId="1" applyFont="1" applyFill="1" applyBorder="1" applyAlignment="1">
      <alignment horizontal="left" vertical="center" wrapText="1"/>
    </xf>
    <xf numFmtId="164" fontId="1" fillId="3" borderId="30" xfId="0" applyNumberFormat="1" applyFont="1" applyFill="1" applyBorder="1" applyAlignment="1">
      <alignment horizontal="left" vertical="center" wrapText="1"/>
    </xf>
    <xf numFmtId="164" fontId="1" fillId="3" borderId="33" xfId="0" applyNumberFormat="1" applyFont="1" applyFill="1" applyBorder="1" applyAlignment="1">
      <alignment horizontal="left" vertical="center" wrapText="1"/>
    </xf>
    <xf numFmtId="164" fontId="1" fillId="3" borderId="40" xfId="0" applyNumberFormat="1" applyFont="1" applyFill="1" applyBorder="1" applyAlignment="1">
      <alignment horizontal="left" vertical="center" wrapText="1"/>
    </xf>
    <xf numFmtId="2" fontId="1" fillId="8" borderId="30" xfId="0" applyNumberFormat="1" applyFont="1" applyFill="1" applyBorder="1" applyAlignment="1" applyProtection="1">
      <alignment horizontal="center" vertical="center"/>
      <protection hidden="1"/>
    </xf>
    <xf numFmtId="0" fontId="1" fillId="3" borderId="16"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4" fillId="3" borderId="24" xfId="1" applyFill="1" applyBorder="1" applyAlignment="1">
      <alignment horizontal="left" vertical="center" wrapText="1"/>
    </xf>
    <xf numFmtId="0" fontId="3" fillId="4" borderId="8" xfId="0" applyFont="1" applyFill="1" applyBorder="1" applyAlignment="1">
      <alignment horizontal="center" vertical="center" textRotation="90"/>
    </xf>
    <xf numFmtId="0" fontId="3" fillId="4" borderId="12" xfId="0" applyFont="1" applyFill="1" applyBorder="1" applyAlignment="1">
      <alignment horizontal="center" vertical="center" textRotation="90"/>
    </xf>
    <xf numFmtId="0" fontId="3" fillId="3" borderId="4" xfId="0" applyFont="1" applyFill="1" applyBorder="1" applyAlignment="1">
      <alignment horizontal="center" vertical="center" textRotation="90" wrapText="1"/>
    </xf>
    <xf numFmtId="0" fontId="3" fillId="3" borderId="8"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1" fillId="3" borderId="22"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7" xfId="0" applyFont="1" applyFill="1" applyBorder="1" applyAlignment="1">
      <alignment horizontal="center" vertical="center" wrapText="1"/>
    </xf>
    <xf numFmtId="0" fontId="3" fillId="3" borderId="35"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3" fillId="3" borderId="2" xfId="0" applyFont="1" applyFill="1" applyBorder="1" applyAlignment="1">
      <alignment horizontal="center" vertical="center" textRotation="90" wrapText="1"/>
    </xf>
    <xf numFmtId="0" fontId="1" fillId="3" borderId="16" xfId="1" applyFont="1" applyFill="1" applyBorder="1" applyAlignment="1">
      <alignment horizontal="left" vertical="center" wrapText="1"/>
    </xf>
    <xf numFmtId="0" fontId="1" fillId="3" borderId="14" xfId="1" applyFont="1" applyFill="1" applyBorder="1" applyAlignment="1">
      <alignment horizontal="left" vertical="center" wrapText="1"/>
    </xf>
    <xf numFmtId="0" fontId="1" fillId="3" borderId="43" xfId="1" applyFont="1" applyFill="1" applyBorder="1" applyAlignment="1">
      <alignment horizontal="left" vertical="center" wrapText="1"/>
    </xf>
    <xf numFmtId="164" fontId="1" fillId="3" borderId="14" xfId="0" applyNumberFormat="1" applyFont="1" applyFill="1" applyBorder="1" applyAlignment="1">
      <alignment horizontal="center" vertical="center" wrapText="1"/>
    </xf>
    <xf numFmtId="164" fontId="1" fillId="3" borderId="43" xfId="0" applyNumberFormat="1" applyFont="1" applyFill="1" applyBorder="1" applyAlignment="1">
      <alignment horizontal="center" vertical="center" wrapText="1"/>
    </xf>
    <xf numFmtId="164" fontId="1" fillId="3" borderId="21" xfId="0" applyNumberFormat="1" applyFont="1" applyFill="1" applyBorder="1" applyAlignment="1">
      <alignment horizontal="center" vertical="center" wrapText="1"/>
    </xf>
    <xf numFmtId="164" fontId="1" fillId="3" borderId="24" xfId="0" applyNumberFormat="1" applyFont="1" applyFill="1" applyBorder="1" applyAlignment="1">
      <alignment horizontal="center" vertical="center" wrapText="1"/>
    </xf>
    <xf numFmtId="0" fontId="1" fillId="3" borderId="4" xfId="0"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0" fontId="1" fillId="3" borderId="12" xfId="0" applyFont="1" applyFill="1" applyBorder="1" applyAlignment="1">
      <alignment horizontal="center" vertical="center" textRotation="90" wrapText="1"/>
    </xf>
    <xf numFmtId="0" fontId="4" fillId="3" borderId="7" xfId="0" applyFont="1" applyFill="1" applyBorder="1" applyAlignment="1">
      <alignment horizontal="center" vertical="center"/>
    </xf>
    <xf numFmtId="0" fontId="4" fillId="3" borderId="13" xfId="0" applyFont="1" applyFill="1" applyBorder="1" applyAlignment="1">
      <alignment horizontal="center" vertical="center"/>
    </xf>
    <xf numFmtId="2" fontId="1" fillId="3" borderId="7" xfId="0" applyNumberFormat="1" applyFont="1" applyFill="1" applyBorder="1" applyAlignment="1" applyProtection="1">
      <alignment horizontal="center" vertical="center"/>
      <protection hidden="1"/>
    </xf>
    <xf numFmtId="2" fontId="1" fillId="3" borderId="13" xfId="0" applyNumberFormat="1" applyFont="1" applyFill="1" applyBorder="1" applyAlignment="1" applyProtection="1">
      <alignment horizontal="center" vertical="center"/>
      <protection hidden="1"/>
    </xf>
    <xf numFmtId="0" fontId="4" fillId="3" borderId="3" xfId="0" applyFont="1" applyFill="1" applyBorder="1" applyAlignment="1">
      <alignment horizontal="center" vertical="center" textRotation="90"/>
    </xf>
    <xf numFmtId="0" fontId="4" fillId="3" borderId="7" xfId="0" applyFont="1" applyFill="1" applyBorder="1" applyAlignment="1">
      <alignment horizontal="center" vertical="center" textRotation="90"/>
    </xf>
    <xf numFmtId="2" fontId="1" fillId="3" borderId="3" xfId="0" applyNumberFormat="1" applyFont="1" applyFill="1" applyBorder="1" applyAlignment="1" applyProtection="1">
      <alignment horizontal="center" vertical="center"/>
      <protection hidden="1"/>
    </xf>
    <xf numFmtId="2" fontId="1" fillId="3" borderId="44" xfId="0" applyNumberFormat="1" applyFont="1" applyFill="1" applyBorder="1" applyAlignment="1" applyProtection="1">
      <alignment horizontal="center" vertical="center"/>
      <protection hidden="1"/>
    </xf>
    <xf numFmtId="2" fontId="1" fillId="3" borderId="2" xfId="0" applyNumberFormat="1" applyFont="1" applyFill="1" applyBorder="1" applyAlignment="1" applyProtection="1">
      <alignment horizontal="center" vertical="center"/>
      <protection hidden="1"/>
    </xf>
    <xf numFmtId="2" fontId="1" fillId="3" borderId="35" xfId="0" applyNumberFormat="1" applyFont="1" applyFill="1" applyBorder="1" applyAlignment="1" applyProtection="1">
      <alignment horizontal="center" vertical="center"/>
      <protection hidden="1"/>
    </xf>
    <xf numFmtId="2" fontId="1" fillId="3" borderId="1" xfId="0" applyNumberFormat="1" applyFont="1" applyFill="1" applyBorder="1" applyAlignment="1" applyProtection="1">
      <alignment horizontal="center" vertical="center"/>
      <protection hidden="1"/>
    </xf>
    <xf numFmtId="2" fontId="1" fillId="3" borderId="48" xfId="0" applyNumberFormat="1" applyFont="1" applyFill="1" applyBorder="1" applyAlignment="1" applyProtection="1">
      <alignment horizontal="center" vertical="center"/>
      <protection hidden="1"/>
    </xf>
    <xf numFmtId="0" fontId="1" fillId="3" borderId="12" xfId="0" applyFont="1" applyFill="1" applyBorder="1" applyAlignment="1">
      <alignment horizontal="center" vertical="center" wrapText="1"/>
    </xf>
    <xf numFmtId="164" fontId="1" fillId="3" borderId="50" xfId="0" applyNumberFormat="1" applyFont="1" applyFill="1" applyBorder="1" applyAlignment="1">
      <alignment horizontal="center" vertical="center" wrapText="1"/>
    </xf>
    <xf numFmtId="164" fontId="1" fillId="3" borderId="44" xfId="0" applyNumberFormat="1" applyFont="1" applyFill="1" applyBorder="1" applyAlignment="1">
      <alignment horizontal="center" vertical="center" wrapText="1"/>
    </xf>
    <xf numFmtId="164" fontId="1" fillId="3" borderId="46"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18" xfId="0" applyFont="1" applyFill="1" applyBorder="1" applyAlignment="1">
      <alignment horizontal="center" vertical="center" wrapText="1"/>
    </xf>
    <xf numFmtId="164" fontId="1" fillId="3" borderId="16" xfId="0" applyNumberFormat="1" applyFont="1" applyFill="1" applyBorder="1" applyAlignment="1">
      <alignment horizontal="center" vertical="center" wrapText="1"/>
    </xf>
    <xf numFmtId="164" fontId="3" fillId="3" borderId="35" xfId="0" applyNumberFormat="1" applyFont="1" applyFill="1" applyBorder="1" applyAlignment="1">
      <alignment horizontal="center" vertical="center" textRotation="90"/>
    </xf>
    <xf numFmtId="164" fontId="3" fillId="3" borderId="1" xfId="0" applyNumberFormat="1" applyFont="1" applyFill="1" applyBorder="1" applyAlignment="1">
      <alignment horizontal="center" vertical="center" textRotation="90"/>
    </xf>
    <xf numFmtId="0" fontId="1" fillId="3" borderId="6"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3" borderId="39"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14" xfId="0" applyFont="1" applyFill="1" applyBorder="1" applyAlignment="1">
      <alignment horizontal="center" vertical="center" textRotation="90" wrapText="1"/>
    </xf>
    <xf numFmtId="0" fontId="1" fillId="3" borderId="21" xfId="0" applyFont="1" applyFill="1" applyBorder="1" applyAlignment="1">
      <alignment horizontal="center" vertical="center" textRotation="90" wrapText="1"/>
    </xf>
    <xf numFmtId="0" fontId="1" fillId="3" borderId="39" xfId="0" applyFont="1" applyFill="1" applyBorder="1" applyAlignment="1">
      <alignment horizontal="center" vertical="center" textRotation="90" wrapText="1"/>
    </xf>
    <xf numFmtId="2" fontId="1" fillId="3" borderId="20" xfId="0" applyNumberFormat="1" applyFont="1" applyFill="1" applyBorder="1" applyAlignment="1" applyProtection="1">
      <alignment horizontal="center" vertical="center"/>
      <protection hidden="1"/>
    </xf>
    <xf numFmtId="0" fontId="4" fillId="3" borderId="36" xfId="0" applyFont="1" applyFill="1" applyBorder="1" applyAlignment="1">
      <alignment horizontal="center" vertical="center" textRotation="90" wrapText="1"/>
    </xf>
    <xf numFmtId="0" fontId="4" fillId="3" borderId="46" xfId="0" applyFont="1" applyFill="1" applyBorder="1" applyAlignment="1">
      <alignment horizontal="center" vertical="center" textRotation="90" wrapText="1"/>
    </xf>
    <xf numFmtId="0" fontId="1" fillId="3" borderId="30" xfId="0" applyFont="1" applyFill="1" applyBorder="1" applyAlignment="1">
      <alignment horizontal="left" vertical="center" wrapText="1"/>
    </xf>
    <xf numFmtId="0" fontId="0" fillId="3" borderId="31" xfId="0" applyFill="1" applyBorder="1" applyAlignment="1">
      <alignment horizontal="center" vertical="center"/>
    </xf>
    <xf numFmtId="164" fontId="11" fillId="3" borderId="47" xfId="0" applyNumberFormat="1" applyFont="1" applyFill="1" applyBorder="1" applyAlignment="1">
      <alignment horizontal="center" vertical="center" wrapText="1"/>
    </xf>
    <xf numFmtId="164" fontId="11" fillId="3" borderId="45" xfId="0" applyNumberFormat="1" applyFont="1" applyFill="1" applyBorder="1" applyAlignment="1">
      <alignment horizontal="center" vertical="center" wrapText="1"/>
    </xf>
    <xf numFmtId="164" fontId="1" fillId="3" borderId="37" xfId="0" applyNumberFormat="1" applyFont="1" applyFill="1" applyBorder="1" applyAlignment="1">
      <alignment horizontal="left" vertical="center" wrapText="1"/>
    </xf>
    <xf numFmtId="164" fontId="1" fillId="3" borderId="24" xfId="0" applyNumberFormat="1" applyFont="1" applyFill="1" applyBorder="1" applyAlignment="1">
      <alignment horizontal="left" vertical="center" wrapText="1"/>
    </xf>
    <xf numFmtId="0" fontId="0" fillId="3" borderId="30" xfId="0" applyFill="1" applyBorder="1" applyAlignment="1">
      <alignment horizontal="left" vertical="center" wrapText="1"/>
    </xf>
    <xf numFmtId="164" fontId="3" fillId="3" borderId="30" xfId="0" applyNumberFormat="1" applyFont="1" applyFill="1" applyBorder="1" applyAlignment="1">
      <alignment horizontal="center" vertical="center" textRotation="90" wrapText="1"/>
    </xf>
    <xf numFmtId="0" fontId="4" fillId="3" borderId="6"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2" xfId="0" applyFont="1" applyFill="1" applyBorder="1" applyAlignment="1">
      <alignment horizontal="left" vertical="center" wrapText="1"/>
    </xf>
    <xf numFmtId="164" fontId="1" fillId="3" borderId="11" xfId="0" applyNumberFormat="1" applyFont="1" applyFill="1" applyBorder="1" applyAlignment="1">
      <alignment horizontal="center" vertical="center" wrapText="1"/>
    </xf>
    <xf numFmtId="0" fontId="1" fillId="3" borderId="27"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164" fontId="1" fillId="3" borderId="23" xfId="0" applyNumberFormat="1" applyFont="1" applyFill="1" applyBorder="1" applyAlignment="1">
      <alignment horizontal="center" vertical="center" wrapText="1"/>
    </xf>
    <xf numFmtId="164" fontId="1" fillId="3" borderId="51" xfId="0" applyNumberFormat="1" applyFont="1" applyFill="1" applyBorder="1" applyAlignment="1">
      <alignment horizontal="center" vertical="center" wrapText="1"/>
    </xf>
    <xf numFmtId="0" fontId="3" fillId="3" borderId="40" xfId="0" applyFont="1" applyFill="1" applyBorder="1" applyAlignment="1">
      <alignment horizontal="center" vertical="center" textRotation="90" wrapText="1"/>
    </xf>
    <xf numFmtId="0" fontId="1" fillId="3" borderId="30" xfId="0" applyFont="1" applyFill="1" applyBorder="1" applyAlignment="1">
      <alignment textRotation="90"/>
    </xf>
    <xf numFmtId="164" fontId="1" fillId="3" borderId="50" xfId="0" applyNumberFormat="1" applyFont="1" applyFill="1" applyBorder="1" applyAlignment="1">
      <alignment horizontal="left" vertical="center"/>
    </xf>
    <xf numFmtId="164" fontId="1" fillId="3" borderId="44" xfId="0" applyNumberFormat="1" applyFont="1" applyFill="1" applyBorder="1" applyAlignment="1">
      <alignment horizontal="left" vertical="center"/>
    </xf>
    <xf numFmtId="164" fontId="1" fillId="3" borderId="3"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164" fontId="1" fillId="3" borderId="13" xfId="0" applyNumberFormat="1" applyFont="1" applyFill="1" applyBorder="1" applyAlignment="1">
      <alignment horizontal="center" vertical="center"/>
    </xf>
    <xf numFmtId="0" fontId="4" fillId="3" borderId="29" xfId="0" applyFont="1" applyFill="1" applyBorder="1" applyAlignment="1">
      <alignment horizontal="center" vertical="center" textRotation="90" wrapText="1"/>
    </xf>
    <xf numFmtId="0" fontId="4" fillId="3" borderId="0" xfId="0" applyFont="1" applyFill="1" applyAlignment="1">
      <alignment horizontal="center" vertical="center" textRotation="90" wrapText="1"/>
    </xf>
    <xf numFmtId="0" fontId="4" fillId="3" borderId="41" xfId="0" applyFont="1" applyFill="1" applyBorder="1" applyAlignment="1">
      <alignment horizontal="center" vertical="center" textRotation="90" wrapText="1"/>
    </xf>
    <xf numFmtId="0" fontId="4" fillId="3" borderId="30" xfId="0" applyFont="1" applyFill="1" applyBorder="1" applyAlignment="1">
      <alignment horizontal="left" vertical="center" wrapText="1"/>
    </xf>
    <xf numFmtId="0" fontId="1" fillId="3" borderId="19" xfId="0" applyFont="1" applyFill="1" applyBorder="1" applyAlignment="1">
      <alignment horizontal="center" vertical="center" wrapText="1"/>
    </xf>
    <xf numFmtId="164" fontId="3" fillId="3" borderId="29" xfId="0" applyNumberFormat="1" applyFont="1" applyFill="1" applyBorder="1" applyAlignment="1">
      <alignment horizontal="center" vertical="center" textRotation="90" wrapText="1"/>
    </xf>
    <xf numFmtId="164" fontId="3" fillId="3" borderId="0" xfId="0" applyNumberFormat="1" applyFont="1" applyFill="1" applyAlignment="1">
      <alignment horizontal="center" vertical="center" textRotation="90" wrapText="1"/>
    </xf>
    <xf numFmtId="164" fontId="3" fillId="3" borderId="41" xfId="0" applyNumberFormat="1" applyFont="1" applyFill="1" applyBorder="1" applyAlignment="1">
      <alignment horizontal="center" vertical="center" textRotation="90" wrapText="1"/>
    </xf>
    <xf numFmtId="0" fontId="14" fillId="4" borderId="4" xfId="0" applyFont="1" applyFill="1" applyBorder="1" applyAlignment="1">
      <alignment horizontal="center" vertical="center" textRotation="90" wrapText="1"/>
    </xf>
    <xf numFmtId="0" fontId="14" fillId="4" borderId="8" xfId="0" applyFont="1" applyFill="1" applyBorder="1" applyAlignment="1">
      <alignment horizontal="center" vertical="center" textRotation="90" wrapText="1"/>
    </xf>
    <xf numFmtId="2" fontId="1" fillId="8" borderId="43" xfId="0" applyNumberFormat="1" applyFont="1" applyFill="1" applyBorder="1" applyAlignment="1" applyProtection="1">
      <alignment horizontal="center" vertical="center"/>
      <protection hidden="1"/>
    </xf>
    <xf numFmtId="2" fontId="1" fillId="8" borderId="24" xfId="0" applyNumberFormat="1" applyFont="1" applyFill="1" applyBorder="1" applyAlignment="1" applyProtection="1">
      <alignment horizontal="center" vertical="center"/>
      <protection hidden="1"/>
    </xf>
    <xf numFmtId="2" fontId="1" fillId="8" borderId="45" xfId="0" applyNumberFormat="1" applyFont="1" applyFill="1" applyBorder="1" applyAlignment="1" applyProtection="1">
      <alignment horizontal="center" vertical="center"/>
      <protection hidden="1"/>
    </xf>
    <xf numFmtId="164" fontId="3" fillId="3" borderId="2" xfId="0" applyNumberFormat="1" applyFont="1" applyFill="1" applyBorder="1" applyAlignment="1">
      <alignment horizontal="center" vertical="center" textRotation="90"/>
    </xf>
    <xf numFmtId="0" fontId="1" fillId="3" borderId="40" xfId="0" applyFont="1" applyFill="1" applyBorder="1" applyAlignment="1">
      <alignment horizontal="center" vertical="center" textRotation="90" wrapText="1"/>
    </xf>
    <xf numFmtId="0" fontId="1" fillId="3" borderId="35"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textRotation="90" wrapText="1"/>
    </xf>
    <xf numFmtId="0" fontId="1" fillId="3" borderId="16" xfId="0" applyFont="1" applyFill="1" applyBorder="1" applyAlignment="1">
      <alignment horizontal="center" vertical="center" wrapText="1"/>
    </xf>
    <xf numFmtId="0" fontId="1" fillId="3" borderId="43" xfId="0" applyFont="1" applyFill="1" applyBorder="1" applyAlignment="1">
      <alignment horizontal="center" vertical="center" wrapText="1"/>
    </xf>
    <xf numFmtId="2" fontId="45" fillId="0" borderId="0" xfId="0" applyNumberFormat="1" applyFont="1" applyAlignment="1" applyProtection="1">
      <alignment horizontal="center" vertical="center"/>
      <protection hidden="1"/>
    </xf>
    <xf numFmtId="0" fontId="25" fillId="2" borderId="30" xfId="0" applyFont="1" applyFill="1" applyBorder="1" applyAlignment="1">
      <alignment horizontal="center" vertical="center" wrapText="1"/>
    </xf>
    <xf numFmtId="0" fontId="8" fillId="6" borderId="33" xfId="0" applyFont="1" applyFill="1" applyBorder="1" applyAlignment="1" applyProtection="1">
      <alignment horizontal="center" vertical="center"/>
      <protection locked="0"/>
    </xf>
    <xf numFmtId="0" fontId="8" fillId="6" borderId="34" xfId="0" applyFont="1" applyFill="1" applyBorder="1" applyAlignment="1" applyProtection="1">
      <alignment horizontal="center" vertical="center"/>
      <protection locked="0"/>
    </xf>
    <xf numFmtId="0" fontId="8" fillId="6" borderId="40" xfId="0" applyFont="1" applyFill="1" applyBorder="1" applyAlignment="1" applyProtection="1">
      <alignment horizontal="center" vertical="center"/>
      <protection locked="0"/>
    </xf>
    <xf numFmtId="0" fontId="4" fillId="0" borderId="6" xfId="0" applyFont="1" applyBorder="1" applyAlignment="1">
      <alignment horizontal="center" vertical="top"/>
    </xf>
    <xf numFmtId="0" fontId="4" fillId="0" borderId="29"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0" borderId="0" xfId="0" applyFont="1" applyAlignment="1">
      <alignment horizontal="center" vertical="top"/>
    </xf>
    <xf numFmtId="0" fontId="4" fillId="0" borderId="1" xfId="0" applyFont="1" applyBorder="1" applyAlignment="1">
      <alignment horizontal="center" vertical="top"/>
    </xf>
    <xf numFmtId="0" fontId="4" fillId="0" borderId="46" xfId="0" applyFont="1" applyBorder="1" applyAlignment="1">
      <alignment horizontal="center" vertical="top"/>
    </xf>
    <xf numFmtId="0" fontId="4" fillId="0" borderId="41" xfId="0" applyFont="1" applyBorder="1" applyAlignment="1">
      <alignment horizontal="center" vertical="top"/>
    </xf>
    <xf numFmtId="0" fontId="4" fillId="0" borderId="2" xfId="0" applyFont="1" applyBorder="1" applyAlignment="1">
      <alignment horizontal="center" vertical="top"/>
    </xf>
    <xf numFmtId="0" fontId="14" fillId="2" borderId="33"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3" fillId="4" borderId="4" xfId="0" applyFont="1" applyFill="1" applyBorder="1" applyAlignment="1">
      <alignment horizontal="center" vertical="center" textRotation="90"/>
    </xf>
    <xf numFmtId="164" fontId="3" fillId="3" borderId="30" xfId="0" applyNumberFormat="1" applyFont="1" applyFill="1" applyBorder="1" applyAlignment="1">
      <alignment horizontal="center" vertical="center" textRotation="90"/>
    </xf>
    <xf numFmtId="164" fontId="3" fillId="3" borderId="3" xfId="0" applyNumberFormat="1" applyFont="1" applyFill="1" applyBorder="1" applyAlignment="1">
      <alignment horizontal="center" vertical="center" textRotation="90"/>
    </xf>
    <xf numFmtId="164" fontId="3" fillId="3" borderId="7" xfId="0" applyNumberFormat="1" applyFont="1" applyFill="1" applyBorder="1" applyAlignment="1">
      <alignment horizontal="center" vertical="center" textRotation="90"/>
    </xf>
    <xf numFmtId="164" fontId="3" fillId="3" borderId="13" xfId="0" applyNumberFormat="1" applyFont="1" applyFill="1" applyBorder="1" applyAlignment="1">
      <alignment horizontal="center" vertical="center" textRotation="90"/>
    </xf>
    <xf numFmtId="0" fontId="1" fillId="3" borderId="49"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3" fillId="4" borderId="46" xfId="0" applyFont="1" applyFill="1" applyBorder="1" applyAlignment="1">
      <alignment horizontal="left" vertical="center"/>
    </xf>
    <xf numFmtId="0" fontId="13" fillId="4" borderId="41" xfId="0" applyFont="1" applyFill="1" applyBorder="1" applyAlignment="1">
      <alignment horizontal="left" vertical="center"/>
    </xf>
    <xf numFmtId="0" fontId="13" fillId="4" borderId="2" xfId="0" applyFont="1" applyFill="1" applyBorder="1" applyAlignment="1">
      <alignment horizontal="left" vertical="center"/>
    </xf>
    <xf numFmtId="0" fontId="13" fillId="4" borderId="33" xfId="0" applyFont="1" applyFill="1" applyBorder="1" applyAlignment="1">
      <alignment horizontal="left" vertical="center"/>
    </xf>
    <xf numFmtId="0" fontId="13" fillId="4" borderId="34" xfId="0" applyFont="1" applyFill="1" applyBorder="1" applyAlignment="1">
      <alignment horizontal="left" vertical="center"/>
    </xf>
    <xf numFmtId="0" fontId="13" fillId="4" borderId="40" xfId="0" applyFont="1" applyFill="1" applyBorder="1" applyAlignment="1">
      <alignment horizontal="left" vertic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40" xfId="0" applyFont="1" applyFill="1" applyBorder="1" applyAlignment="1">
      <alignment horizontal="center"/>
    </xf>
    <xf numFmtId="0" fontId="13" fillId="4" borderId="33"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40" xfId="0" applyFont="1" applyFill="1" applyBorder="1" applyAlignment="1">
      <alignment horizontal="center" vertical="center"/>
    </xf>
    <xf numFmtId="0" fontId="11" fillId="2" borderId="16" xfId="0" applyFont="1" applyFill="1" applyBorder="1" applyAlignment="1">
      <alignment horizontal="center"/>
    </xf>
    <xf numFmtId="0" fontId="11" fillId="2" borderId="14" xfId="0" applyFont="1" applyFill="1" applyBorder="1" applyAlignment="1">
      <alignment horizontal="center"/>
    </xf>
    <xf numFmtId="0" fontId="11" fillId="2" borderId="43" xfId="0" applyFont="1" applyFill="1" applyBorder="1" applyAlignment="1">
      <alignment horizontal="center"/>
    </xf>
    <xf numFmtId="0" fontId="11" fillId="2" borderId="46" xfId="0" applyFont="1" applyFill="1" applyBorder="1" applyAlignment="1">
      <alignment horizontal="center"/>
    </xf>
    <xf numFmtId="0" fontId="11" fillId="2" borderId="41" xfId="0" applyFont="1" applyFill="1" applyBorder="1" applyAlignment="1">
      <alignment horizontal="center"/>
    </xf>
    <xf numFmtId="0" fontId="11" fillId="2" borderId="2" xfId="0" applyFont="1" applyFill="1" applyBorder="1" applyAlignment="1">
      <alignment horizontal="center"/>
    </xf>
    <xf numFmtId="0" fontId="1" fillId="0" borderId="0" xfId="0" applyFont="1" applyAlignment="1">
      <alignment horizontal="left"/>
    </xf>
    <xf numFmtId="0" fontId="14" fillId="3" borderId="33" xfId="0" applyFont="1" applyFill="1" applyBorder="1" applyAlignment="1">
      <alignment horizontal="center"/>
    </xf>
    <xf numFmtId="0" fontId="14" fillId="3" borderId="34" xfId="0" applyFont="1" applyFill="1" applyBorder="1" applyAlignment="1">
      <alignment horizontal="center"/>
    </xf>
    <xf numFmtId="0" fontId="14" fillId="3" borderId="40" xfId="0" applyFont="1" applyFill="1" applyBorder="1" applyAlignment="1">
      <alignment horizontal="center"/>
    </xf>
    <xf numFmtId="0" fontId="11" fillId="2" borderId="47" xfId="0" applyFont="1" applyFill="1" applyBorder="1" applyAlignment="1">
      <alignment horizontal="center"/>
    </xf>
    <xf numFmtId="0" fontId="11" fillId="2" borderId="39" xfId="0" applyFont="1" applyFill="1" applyBorder="1" applyAlignment="1">
      <alignment horizontal="center"/>
    </xf>
    <xf numFmtId="0" fontId="0" fillId="0" borderId="0" xfId="0" applyAlignment="1">
      <alignment horizontal="left" wrapText="1"/>
    </xf>
    <xf numFmtId="0" fontId="0" fillId="5" borderId="0" xfId="0" applyFill="1" applyAlignment="1">
      <alignment horizontal="center" wrapText="1"/>
    </xf>
    <xf numFmtId="0" fontId="0" fillId="3" borderId="0" xfId="0" applyFill="1" applyAlignment="1">
      <alignment horizontal="center" wrapText="1"/>
    </xf>
    <xf numFmtId="0" fontId="13" fillId="3" borderId="33"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40" xfId="0" applyFont="1" applyFill="1" applyBorder="1" applyAlignment="1">
      <alignment horizontal="left" vertical="center"/>
    </xf>
    <xf numFmtId="2" fontId="4" fillId="3" borderId="33" xfId="0" applyNumberFormat="1" applyFont="1" applyFill="1" applyBorder="1" applyAlignment="1" applyProtection="1">
      <alignment horizontal="right"/>
      <protection hidden="1"/>
    </xf>
    <xf numFmtId="2" fontId="4" fillId="3" borderId="40" xfId="0" applyNumberFormat="1" applyFont="1" applyFill="1" applyBorder="1" applyAlignment="1" applyProtection="1">
      <alignment horizontal="right"/>
      <protection hidden="1"/>
    </xf>
    <xf numFmtId="0" fontId="13" fillId="4" borderId="36" xfId="0" applyFont="1" applyFill="1" applyBorder="1" applyAlignment="1">
      <alignment horizontal="center" vertical="center" wrapText="1"/>
    </xf>
    <xf numFmtId="0" fontId="0" fillId="4" borderId="46" xfId="0" applyFill="1" applyBorder="1" applyAlignment="1">
      <alignment horizontal="center" vertical="center"/>
    </xf>
    <xf numFmtId="0" fontId="43" fillId="4" borderId="4" xfId="0" applyFont="1" applyFill="1" applyBorder="1" applyAlignment="1">
      <alignment horizontal="center" vertical="center" textRotation="90"/>
    </xf>
    <xf numFmtId="0" fontId="43" fillId="4" borderId="8" xfId="0" applyFont="1" applyFill="1" applyBorder="1" applyAlignment="1">
      <alignment horizontal="center" vertical="center" textRotation="90"/>
    </xf>
    <xf numFmtId="0" fontId="43" fillId="4" borderId="20" xfId="0" applyFont="1" applyFill="1" applyBorder="1" applyAlignment="1">
      <alignment horizontal="center" vertical="center" textRotation="90"/>
    </xf>
    <xf numFmtId="0" fontId="43" fillId="4" borderId="10" xfId="0" applyFont="1" applyFill="1" applyBorder="1" applyAlignment="1">
      <alignment horizontal="center" wrapText="1"/>
    </xf>
    <xf numFmtId="0" fontId="43" fillId="4" borderId="20" xfId="0" applyFont="1" applyFill="1" applyBorder="1" applyAlignment="1">
      <alignment horizontal="center" wrapText="1"/>
    </xf>
    <xf numFmtId="0" fontId="20" fillId="0" borderId="1" xfId="0" applyFont="1" applyBorder="1" applyAlignment="1">
      <alignment horizontal="center" vertical="center" textRotation="90"/>
    </xf>
    <xf numFmtId="0" fontId="13" fillId="4" borderId="8"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13" fillId="0" borderId="0" xfId="0" applyFont="1" applyAlignment="1">
      <alignment horizontal="center"/>
    </xf>
    <xf numFmtId="0" fontId="13" fillId="4" borderId="57" xfId="0" applyFont="1" applyFill="1" applyBorder="1" applyAlignment="1">
      <alignment horizontal="center"/>
    </xf>
    <xf numFmtId="0" fontId="13" fillId="4" borderId="58" xfId="0" applyFont="1" applyFill="1" applyBorder="1" applyAlignment="1">
      <alignment horizontal="center"/>
    </xf>
    <xf numFmtId="0" fontId="11" fillId="0" borderId="0" xfId="0" applyFont="1" applyAlignment="1">
      <alignment horizontal="left" vertical="center" wrapText="1"/>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46" fillId="0" borderId="0" xfId="0" applyFont="1" applyAlignment="1">
      <alignment horizontal="left" vertical="center" wrapText="1"/>
    </xf>
    <xf numFmtId="0" fontId="3" fillId="7" borderId="33"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40" xfId="0" applyFont="1" applyFill="1" applyBorder="1" applyAlignment="1">
      <alignment horizontal="center" vertical="center" wrapText="1"/>
    </xf>
    <xf numFmtId="14" fontId="0" fillId="0" borderId="3" xfId="0" applyNumberFormat="1" applyBorder="1" applyAlignment="1" applyProtection="1">
      <alignment horizontal="center" vertical="center"/>
      <protection locked="0"/>
    </xf>
    <xf numFmtId="0" fontId="3" fillId="4" borderId="33"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0" fillId="0" borderId="3" xfId="0" applyBorder="1" applyAlignment="1" applyProtection="1">
      <alignment horizontal="center" vertical="center" wrapText="1"/>
      <protection locked="0"/>
    </xf>
    <xf numFmtId="0" fontId="1" fillId="3" borderId="37" xfId="0" applyFont="1" applyFill="1" applyBorder="1" applyAlignment="1">
      <alignment horizontal="left" vertical="center"/>
    </xf>
    <xf numFmtId="0" fontId="1" fillId="3" borderId="21" xfId="0" applyFont="1" applyFill="1" applyBorder="1" applyAlignment="1">
      <alignment horizontal="left" vertical="center"/>
    </xf>
    <xf numFmtId="0" fontId="1" fillId="3" borderId="24" xfId="0" applyFont="1" applyFill="1" applyBorder="1" applyAlignment="1">
      <alignment horizontal="left" vertical="center"/>
    </xf>
    <xf numFmtId="0" fontId="4" fillId="0" borderId="0" xfId="0" applyFont="1" applyAlignment="1">
      <alignment horizontal="left" vertical="top" wrapText="1"/>
    </xf>
    <xf numFmtId="0" fontId="0" fillId="0" borderId="13" xfId="0" applyBorder="1" applyAlignment="1" applyProtection="1">
      <alignment horizontal="center" vertical="center"/>
      <protection locked="0"/>
    </xf>
    <xf numFmtId="0" fontId="14" fillId="4" borderId="33"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40"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4" xfId="0" applyFont="1" applyFill="1" applyBorder="1" applyAlignment="1">
      <alignment horizontal="left" vertical="center"/>
    </xf>
    <xf numFmtId="0" fontId="1" fillId="3" borderId="43" xfId="0" applyFont="1" applyFill="1" applyBorder="1" applyAlignment="1">
      <alignment horizontal="left" vertical="center"/>
    </xf>
    <xf numFmtId="0" fontId="1" fillId="3" borderId="47" xfId="0" applyFont="1" applyFill="1" applyBorder="1" applyAlignment="1">
      <alignment horizontal="left" vertical="center"/>
    </xf>
    <xf numFmtId="0" fontId="1" fillId="3" borderId="39" xfId="0" applyFont="1" applyFill="1" applyBorder="1" applyAlignment="1">
      <alignment horizontal="left" vertical="center"/>
    </xf>
    <xf numFmtId="0" fontId="1" fillId="3" borderId="45" xfId="0" applyFont="1" applyFill="1" applyBorder="1" applyAlignment="1">
      <alignment horizontal="left" vertical="center"/>
    </xf>
    <xf numFmtId="0" fontId="0" fillId="0" borderId="13" xfId="0" applyBorder="1" applyAlignment="1" applyProtection="1">
      <alignment horizontal="center" vertical="center" wrapText="1"/>
      <protection locked="0"/>
    </xf>
    <xf numFmtId="0" fontId="1" fillId="0" borderId="0" xfId="0" applyFont="1" applyAlignment="1">
      <alignment horizontal="left" vertical="top" wrapText="1"/>
    </xf>
    <xf numFmtId="0" fontId="46" fillId="0" borderId="0" xfId="0" applyFont="1" applyAlignment="1">
      <alignment horizontal="left"/>
    </xf>
    <xf numFmtId="164" fontId="3" fillId="4" borderId="4" xfId="0" applyNumberFormat="1" applyFont="1" applyFill="1" applyBorder="1" applyAlignment="1">
      <alignment horizontal="center" vertical="center" textRotation="90" wrapText="1"/>
    </xf>
    <xf numFmtId="164" fontId="3" fillId="4" borderId="8" xfId="0" applyNumberFormat="1" applyFont="1" applyFill="1" applyBorder="1" applyAlignment="1">
      <alignment horizontal="center" vertical="center" textRotation="90" wrapText="1"/>
    </xf>
    <xf numFmtId="164" fontId="3" fillId="4" borderId="12" xfId="0" applyNumberFormat="1" applyFont="1" applyFill="1" applyBorder="1" applyAlignment="1">
      <alignment horizontal="center" vertical="center" textRotation="90" wrapText="1"/>
    </xf>
    <xf numFmtId="0" fontId="1" fillId="3" borderId="7" xfId="0" applyFont="1" applyFill="1" applyBorder="1" applyAlignment="1">
      <alignment horizontal="center" vertical="center" wrapText="1"/>
    </xf>
    <xf numFmtId="164" fontId="1" fillId="3" borderId="37" xfId="0" applyNumberFormat="1" applyFont="1" applyFill="1" applyBorder="1" applyAlignment="1">
      <alignment horizontal="center" vertical="center"/>
    </xf>
    <xf numFmtId="164" fontId="1" fillId="3" borderId="24" xfId="0" applyNumberFormat="1" applyFont="1" applyFill="1" applyBorder="1" applyAlignment="1">
      <alignment horizontal="center" vertical="center"/>
    </xf>
    <xf numFmtId="164" fontId="1" fillId="3" borderId="9" xfId="0" applyNumberFormat="1" applyFont="1" applyFill="1" applyBorder="1" applyAlignment="1">
      <alignment horizontal="center" vertical="center"/>
    </xf>
    <xf numFmtId="164" fontId="1" fillId="3" borderId="33"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5"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2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8" xfId="0" applyFont="1" applyFill="1" applyBorder="1" applyAlignment="1">
      <alignment horizontal="center" vertical="center"/>
    </xf>
    <xf numFmtId="0" fontId="4" fillId="4" borderId="12" xfId="0" applyFont="1" applyFill="1" applyBorder="1" applyAlignment="1">
      <alignment horizontal="center" vertical="center" wrapText="1"/>
    </xf>
    <xf numFmtId="2" fontId="3" fillId="4" borderId="4" xfId="0" applyNumberFormat="1" applyFont="1" applyFill="1" applyBorder="1" applyAlignment="1">
      <alignment horizontal="center" vertical="center" textRotation="90"/>
    </xf>
    <xf numFmtId="2" fontId="3" fillId="4" borderId="8" xfId="0" applyNumberFormat="1" applyFont="1" applyFill="1" applyBorder="1" applyAlignment="1">
      <alignment horizontal="center" vertical="center" textRotation="90"/>
    </xf>
    <xf numFmtId="2" fontId="3" fillId="4" borderId="12" xfId="0" applyNumberFormat="1" applyFont="1" applyFill="1" applyBorder="1" applyAlignment="1">
      <alignment horizontal="center" vertical="center" textRotation="90"/>
    </xf>
    <xf numFmtId="0" fontId="1" fillId="3" borderId="4" xfId="0" applyFont="1" applyFill="1" applyBorder="1" applyAlignment="1">
      <alignment horizontal="center" vertical="center" textRotation="90"/>
    </xf>
    <xf numFmtId="0" fontId="1" fillId="3" borderId="8" xfId="0" applyFont="1" applyFill="1" applyBorder="1" applyAlignment="1">
      <alignment horizontal="center" vertical="center" textRotation="90"/>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4" xfId="0" applyFont="1" applyFill="1" applyBorder="1" applyAlignment="1">
      <alignment horizontal="left" vertical="center" wrapText="1"/>
    </xf>
    <xf numFmtId="0" fontId="1" fillId="3" borderId="46"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4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textRotation="90" wrapText="1"/>
    </xf>
    <xf numFmtId="164" fontId="1" fillId="3" borderId="49"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0" fontId="1" fillId="3" borderId="3" xfId="0" applyFont="1" applyFill="1" applyBorder="1" applyAlignment="1">
      <alignment horizontal="center" vertical="center" textRotation="90" wrapText="1"/>
    </xf>
    <xf numFmtId="0" fontId="1" fillId="3" borderId="13" xfId="0" applyFont="1" applyFill="1" applyBorder="1" applyAlignment="1">
      <alignment horizontal="center" vertical="center" textRotation="90" wrapText="1"/>
    </xf>
    <xf numFmtId="0" fontId="1" fillId="3" borderId="9" xfId="0" applyFont="1" applyFill="1" applyBorder="1" applyAlignment="1">
      <alignment horizontal="center" vertical="center"/>
    </xf>
    <xf numFmtId="0" fontId="0" fillId="3" borderId="49" xfId="0" applyFill="1" applyBorder="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4" borderId="49" xfId="0" applyFont="1" applyFill="1" applyBorder="1" applyAlignment="1">
      <alignment horizontal="center" vertical="center"/>
    </xf>
    <xf numFmtId="0" fontId="1" fillId="4" borderId="28" xfId="0" applyFont="1" applyFill="1" applyBorder="1" applyAlignment="1">
      <alignment horizontal="center" vertical="center"/>
    </xf>
    <xf numFmtId="0" fontId="3" fillId="4" borderId="12"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24" xfId="0" applyFont="1" applyFill="1" applyBorder="1" applyAlignment="1">
      <alignment horizontal="center" vertical="center"/>
    </xf>
    <xf numFmtId="164" fontId="3" fillId="4" borderId="4" xfId="0" applyNumberFormat="1" applyFont="1" applyFill="1" applyBorder="1" applyAlignment="1">
      <alignment horizontal="center" vertical="center" textRotation="90"/>
    </xf>
    <xf numFmtId="0" fontId="0" fillId="4" borderId="8" xfId="0" applyFill="1" applyBorder="1" applyAlignment="1">
      <alignment horizontal="center" vertical="center"/>
    </xf>
    <xf numFmtId="0" fontId="1" fillId="3" borderId="25" xfId="0" applyFont="1" applyFill="1" applyBorder="1" applyAlignment="1">
      <alignment horizontal="center" vertical="center"/>
    </xf>
    <xf numFmtId="164" fontId="1" fillId="3" borderId="11"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18" xfId="0" applyNumberFormat="1" applyFont="1" applyFill="1" applyBorder="1" applyAlignment="1">
      <alignment horizontal="center" vertical="center"/>
    </xf>
    <xf numFmtId="0" fontId="11" fillId="0" borderId="0" xfId="0"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381000</xdr:colOff>
      <xdr:row>62</xdr:row>
      <xdr:rowOff>47626</xdr:rowOff>
    </xdr:from>
    <xdr:to>
      <xdr:col>5</xdr:col>
      <xdr:colOff>676275</xdr:colOff>
      <xdr:row>79</xdr:row>
      <xdr:rowOff>38101</xdr:rowOff>
    </xdr:to>
    <xdr:sp macro="" textlink="">
      <xdr:nvSpPr>
        <xdr:cNvPr id="2" name="Retângulo 1">
          <a:extLst>
            <a:ext uri="{FF2B5EF4-FFF2-40B4-BE49-F238E27FC236}">
              <a16:creationId xmlns:a16="http://schemas.microsoft.com/office/drawing/2014/main" id="{3ABFBF65-6F7C-3366-D37D-62C7ECE1DFB6}"/>
            </a:ext>
          </a:extLst>
        </xdr:cNvPr>
        <xdr:cNvSpPr/>
      </xdr:nvSpPr>
      <xdr:spPr>
        <a:xfrm>
          <a:off x="7572375" y="14382751"/>
          <a:ext cx="295275" cy="27813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vert="vert270" rtlCol="0" anchor="ctr"/>
        <a:lstStyle/>
        <a:p>
          <a:pPr algn="ctr"/>
          <a:r>
            <a:rPr lang="pt-BR" sz="1400" b="1"/>
            <a:t>RESUMO</a:t>
          </a:r>
          <a:endParaRPr lang="pt-BR" b="1"/>
        </a:p>
      </xdr:txBody>
    </xdr: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B1:AI88"/>
  <sheetViews>
    <sheetView showGridLines="0" showRowColHeaders="0" tabSelected="1" topLeftCell="A5" zoomScale="82" zoomScaleNormal="82" workbookViewId="0">
      <selection activeCell="F10" sqref="F10:I10"/>
    </sheetView>
  </sheetViews>
  <sheetFormatPr defaultColWidth="9.140625" defaultRowHeight="15" x14ac:dyDescent="0.25"/>
  <cols>
    <col min="1" max="1" width="2" style="50" customWidth="1"/>
    <col min="2" max="2" width="5.42578125" style="50" customWidth="1"/>
    <col min="3" max="3" width="7.42578125" style="50" customWidth="1"/>
    <col min="4" max="4" width="8.42578125" style="50" customWidth="1"/>
    <col min="5" max="5" width="17.140625" style="50" customWidth="1"/>
    <col min="6" max="6" width="8.28515625" style="50" customWidth="1"/>
    <col min="7" max="7" width="11" style="50" customWidth="1"/>
    <col min="8" max="8" width="9.85546875" style="50" customWidth="1"/>
    <col min="9" max="9" width="3.140625" style="50" customWidth="1"/>
    <col min="10" max="10" width="6.28515625" style="50" customWidth="1"/>
    <col min="11" max="11" width="6.42578125" style="50" customWidth="1"/>
    <col min="12" max="12" width="6.85546875" style="50" customWidth="1"/>
    <col min="13" max="13" width="4.7109375" style="50" customWidth="1"/>
    <col min="14" max="14" width="19.28515625" style="50" customWidth="1"/>
    <col min="15" max="15" width="9.140625" style="50" customWidth="1"/>
    <col min="16" max="16" width="9.42578125" style="50" customWidth="1"/>
    <col min="17" max="17" width="6.42578125" style="50" customWidth="1"/>
    <col min="18" max="18" width="3" style="50" customWidth="1"/>
    <col min="19" max="19" width="6" style="50" customWidth="1"/>
    <col min="20" max="20" width="5.7109375" style="50" customWidth="1"/>
    <col min="21" max="21" width="9.28515625" style="50" customWidth="1"/>
    <col min="22" max="22" width="16" style="50" customWidth="1"/>
    <col min="23" max="24" width="8.85546875" style="50" customWidth="1"/>
    <col min="25" max="25" width="11.28515625" style="50" customWidth="1"/>
    <col min="26" max="26" width="3.7109375" style="50" customWidth="1"/>
    <col min="27" max="16384" width="9.140625" style="50"/>
  </cols>
  <sheetData>
    <row r="1" spans="2:35" ht="13.5" customHeight="1" thickBot="1" x14ac:dyDescent="0.25">
      <c r="B1" s="262" t="s">
        <v>439</v>
      </c>
      <c r="C1" s="262"/>
      <c r="D1" s="262"/>
      <c r="E1" s="262"/>
      <c r="F1" s="262"/>
      <c r="G1" s="262"/>
      <c r="H1" s="262"/>
      <c r="I1" s="262"/>
      <c r="J1" s="262"/>
      <c r="K1" s="262"/>
      <c r="L1" s="262"/>
      <c r="M1" s="262"/>
      <c r="N1" s="262"/>
      <c r="O1" s="262"/>
      <c r="P1" s="262"/>
      <c r="Q1" s="262"/>
      <c r="R1" s="262"/>
      <c r="S1" s="262"/>
      <c r="T1" s="262"/>
      <c r="U1" s="262"/>
      <c r="V1" s="262"/>
      <c r="W1" s="262"/>
      <c r="X1" s="262"/>
      <c r="Y1" s="262"/>
    </row>
    <row r="2" spans="2:35" ht="18" customHeight="1" thickBot="1" x14ac:dyDescent="0.3">
      <c r="B2" s="299" t="s">
        <v>327</v>
      </c>
      <c r="C2" s="299"/>
      <c r="D2" s="299"/>
      <c r="E2" s="299"/>
      <c r="F2" s="299"/>
      <c r="G2" s="299"/>
      <c r="H2" s="298" t="s">
        <v>443</v>
      </c>
      <c r="I2" s="298"/>
      <c r="J2" s="296" t="s">
        <v>441</v>
      </c>
      <c r="K2" s="296"/>
      <c r="L2" s="296"/>
      <c r="M2" s="296"/>
      <c r="N2" s="274" t="str">
        <f>IF(H2="PF","Data calculada automaticamente 24 meses antes da data de Solicitação","")</f>
        <v/>
      </c>
      <c r="O2" s="275"/>
      <c r="P2" s="276"/>
      <c r="Q2" s="280" t="s">
        <v>234</v>
      </c>
      <c r="R2" s="281"/>
      <c r="S2" s="281"/>
      <c r="T2" s="281"/>
      <c r="U2" s="281"/>
      <c r="V2" s="282"/>
      <c r="W2" s="283" t="str">
        <f>IF(H2="PT","Não Preencher","")</f>
        <v>Não Preencher</v>
      </c>
      <c r="X2" s="284"/>
      <c r="Y2" s="285"/>
    </row>
    <row r="3" spans="2:35" ht="19.5" customHeight="1" thickBot="1" x14ac:dyDescent="0.3">
      <c r="B3" s="297" t="s">
        <v>328</v>
      </c>
      <c r="C3" s="297"/>
      <c r="D3" s="297"/>
      <c r="E3" s="297"/>
      <c r="F3" s="297"/>
      <c r="G3" s="297"/>
      <c r="H3" s="297"/>
      <c r="I3" s="297"/>
      <c r="J3" s="296"/>
      <c r="K3" s="296"/>
      <c r="L3" s="296"/>
      <c r="M3" s="296"/>
      <c r="N3" s="277"/>
      <c r="O3" s="278"/>
      <c r="P3" s="279"/>
      <c r="Q3" s="280" t="str">
        <f>IF(H2="PF","Data do Início da Avaliação da Progressão funcional:","")</f>
        <v/>
      </c>
      <c r="R3" s="281"/>
      <c r="S3" s="281"/>
      <c r="T3" s="281"/>
      <c r="U3" s="281"/>
      <c r="V3" s="282"/>
      <c r="W3" s="286" t="str">
        <f>IF(AND(H2="PF",W2&lt;&gt;""),W2-(24*(365.2425/12)),"")</f>
        <v/>
      </c>
      <c r="X3" s="287"/>
      <c r="Y3" s="288"/>
    </row>
    <row r="4" spans="2:35" s="70" customFormat="1" ht="22.5" customHeight="1" thickBot="1" x14ac:dyDescent="0.3">
      <c r="B4" s="297"/>
      <c r="C4" s="297"/>
      <c r="D4" s="297"/>
      <c r="E4" s="297"/>
      <c r="F4" s="297"/>
      <c r="G4" s="297"/>
      <c r="H4" s="297"/>
      <c r="I4" s="297"/>
      <c r="J4" s="296"/>
      <c r="K4" s="296"/>
      <c r="L4" s="296"/>
      <c r="M4" s="296"/>
      <c r="N4" s="173" t="s">
        <v>235</v>
      </c>
      <c r="O4" s="289"/>
      <c r="P4" s="290"/>
      <c r="Q4" s="291"/>
      <c r="R4" s="291"/>
      <c r="S4" s="291"/>
      <c r="T4" s="292"/>
      <c r="U4" s="174" t="s">
        <v>236</v>
      </c>
      <c r="V4" s="293"/>
      <c r="W4" s="294"/>
      <c r="X4" s="294"/>
      <c r="Y4" s="295"/>
    </row>
    <row r="5" spans="2:35" s="70" customFormat="1" ht="16.5" customHeight="1" thickBot="1" x14ac:dyDescent="0.3">
      <c r="B5" s="263" t="s">
        <v>237</v>
      </c>
      <c r="C5" s="263"/>
      <c r="D5" s="263"/>
      <c r="E5" s="263"/>
      <c r="F5" s="264" t="s">
        <v>436</v>
      </c>
      <c r="G5" s="264"/>
      <c r="H5" s="324" t="s">
        <v>433</v>
      </c>
      <c r="I5" s="325"/>
      <c r="J5" s="296"/>
      <c r="K5" s="296"/>
      <c r="L5" s="296"/>
      <c r="M5" s="296"/>
      <c r="N5" s="300" t="str">
        <f>IF(H2="PF","Progressão Funcional",IF(H2="PT","Plano de Trabalho","Erro na Célula H2 (PT ou PF)"))</f>
        <v>Plano de Trabalho</v>
      </c>
      <c r="O5" s="527" t="s">
        <v>438</v>
      </c>
      <c r="P5" s="528"/>
      <c r="Q5" s="528"/>
      <c r="R5" s="528"/>
      <c r="S5" s="528"/>
      <c r="T5" s="528"/>
      <c r="U5" s="528"/>
      <c r="V5" s="529"/>
      <c r="W5" s="272" t="s">
        <v>238</v>
      </c>
      <c r="X5" s="272"/>
      <c r="Y5" s="272"/>
    </row>
    <row r="6" spans="2:35" s="70" customFormat="1" ht="21.75" customHeight="1" thickBot="1" x14ac:dyDescent="0.3">
      <c r="B6" s="265" t="s">
        <v>239</v>
      </c>
      <c r="C6" s="266"/>
      <c r="D6" s="266" t="s">
        <v>317</v>
      </c>
      <c r="E6" s="267"/>
      <c r="F6" s="321" t="s">
        <v>435</v>
      </c>
      <c r="G6" s="323"/>
      <c r="H6" s="324" t="s">
        <v>444</v>
      </c>
      <c r="I6" s="325"/>
      <c r="J6" s="296"/>
      <c r="K6" s="296"/>
      <c r="L6" s="296"/>
      <c r="M6" s="296"/>
      <c r="N6" s="301"/>
      <c r="O6" s="530"/>
      <c r="P6" s="531"/>
      <c r="Q6" s="531"/>
      <c r="R6" s="531"/>
      <c r="S6" s="531"/>
      <c r="T6" s="531"/>
      <c r="U6" s="531"/>
      <c r="V6" s="532"/>
      <c r="W6" s="273"/>
      <c r="X6" s="273"/>
      <c r="Y6" s="273"/>
      <c r="AC6" s="81"/>
      <c r="AD6" s="81"/>
      <c r="AE6" s="81"/>
      <c r="AF6" s="81"/>
      <c r="AG6" s="81"/>
      <c r="AH6" s="81"/>
      <c r="AI6" s="81"/>
    </row>
    <row r="7" spans="2:35" s="70" customFormat="1" ht="21.75" customHeight="1" thickBot="1" x14ac:dyDescent="0.3">
      <c r="B7" s="268" t="s">
        <v>316</v>
      </c>
      <c r="C7" s="269"/>
      <c r="D7" s="270" t="s">
        <v>240</v>
      </c>
      <c r="E7" s="271"/>
      <c r="F7" s="321" t="s">
        <v>434</v>
      </c>
      <c r="G7" s="322"/>
      <c r="H7" s="322"/>
      <c r="I7" s="323"/>
      <c r="J7" s="311" t="s">
        <v>442</v>
      </c>
      <c r="K7" s="312"/>
      <c r="L7" s="326">
        <f>SUM(H13:H60)+SUM(Q13:Q60)+ SUM(Y13:Y60)</f>
        <v>0</v>
      </c>
      <c r="M7" s="327"/>
      <c r="N7" s="302" t="str">
        <f>IF(H5="40h / DE",IF(AND(L7&gt;=40,G67="Suficiente"),"Suficiente","Insuficiente"),IF(H5="20h",IF(AND(L7&gt;=20,G67="Suficiente"),"Suficiente","Insuficiente"),""))</f>
        <v>Insuficiente</v>
      </c>
      <c r="O7" s="530"/>
      <c r="P7" s="531"/>
      <c r="Q7" s="531"/>
      <c r="R7" s="531"/>
      <c r="S7" s="531"/>
      <c r="T7" s="531"/>
      <c r="U7" s="531"/>
      <c r="V7" s="532"/>
      <c r="W7" s="273"/>
      <c r="X7" s="273"/>
      <c r="Y7" s="273"/>
      <c r="AC7" s="133"/>
      <c r="AD7" s="133"/>
      <c r="AE7" s="133"/>
      <c r="AF7" s="133"/>
      <c r="AG7" s="133"/>
      <c r="AH7" s="133"/>
      <c r="AI7" s="133"/>
    </row>
    <row r="8" spans="2:35" s="70" customFormat="1" ht="21" customHeight="1" x14ac:dyDescent="0.25">
      <c r="B8" s="305" t="s">
        <v>241</v>
      </c>
      <c r="C8" s="306"/>
      <c r="D8" s="306" t="s">
        <v>318</v>
      </c>
      <c r="E8" s="307"/>
      <c r="F8" s="315" t="s">
        <v>242</v>
      </c>
      <c r="G8" s="316"/>
      <c r="H8" s="316"/>
      <c r="I8" s="317"/>
      <c r="J8" s="311"/>
      <c r="K8" s="312"/>
      <c r="L8" s="326"/>
      <c r="M8" s="327"/>
      <c r="N8" s="303"/>
      <c r="O8" s="530"/>
      <c r="P8" s="531"/>
      <c r="Q8" s="531"/>
      <c r="R8" s="531"/>
      <c r="S8" s="531"/>
      <c r="T8" s="531"/>
      <c r="U8" s="531"/>
      <c r="V8" s="532"/>
      <c r="W8" s="273"/>
      <c r="X8" s="273"/>
      <c r="Y8" s="273"/>
    </row>
    <row r="9" spans="2:35" s="70" customFormat="1" ht="22.5" customHeight="1" thickBot="1" x14ac:dyDescent="0.3">
      <c r="B9" s="308" t="s">
        <v>243</v>
      </c>
      <c r="C9" s="309"/>
      <c r="D9" s="309" t="s">
        <v>319</v>
      </c>
      <c r="E9" s="310"/>
      <c r="F9" s="318"/>
      <c r="G9" s="319"/>
      <c r="H9" s="319"/>
      <c r="I9" s="320"/>
      <c r="J9" s="313"/>
      <c r="K9" s="314"/>
      <c r="L9" s="328"/>
      <c r="M9" s="329"/>
      <c r="N9" s="304"/>
      <c r="O9" s="530"/>
      <c r="P9" s="531"/>
      <c r="Q9" s="531"/>
      <c r="R9" s="531"/>
      <c r="S9" s="531"/>
      <c r="T9" s="531"/>
      <c r="U9" s="531"/>
      <c r="V9" s="532"/>
      <c r="W9" s="273"/>
      <c r="X9" s="273"/>
      <c r="Y9" s="273"/>
    </row>
    <row r="10" spans="2:35" s="70" customFormat="1" ht="42" customHeight="1" thickBot="1" x14ac:dyDescent="0.3">
      <c r="B10" s="523" t="str">
        <f>IF(H2="PF","Nível Atual:", _xlfn.CONCAT("Horas em sala de aula - ",H64, " horas - ",G67))</f>
        <v>Horas em sala de aula - 0 horas - Insuficiente</v>
      </c>
      <c r="C10" s="523"/>
      <c r="D10" s="523"/>
      <c r="E10" s="523"/>
      <c r="F10" s="524"/>
      <c r="G10" s="525"/>
      <c r="H10" s="525"/>
      <c r="I10" s="526"/>
      <c r="J10" s="523" t="str">
        <f>IF(H2="PF","Nível Pretendido:",IF(AND(H2="PT",H5="40h / DE"),IF(L7&gt;=40, _xlfn.CONCAT("Horas de trabalho - ",40),_xlfn.CONCAT("Horas de trabalho - ",L7)),IF(AND(H2="PT",H5="20h"),IF(L7&gt;=20,_xlfn.CONCAT("Horas de trabalho - ",20),_xlfn.CONCAT("Horas de trabalho - ",L7)),IF(H2="PF",""))))</f>
        <v>Horas de trabalho - 0</v>
      </c>
      <c r="K10" s="523"/>
      <c r="L10" s="523"/>
      <c r="M10" s="523"/>
      <c r="N10" s="253"/>
      <c r="O10" s="533"/>
      <c r="P10" s="534"/>
      <c r="Q10" s="534"/>
      <c r="R10" s="534"/>
      <c r="S10" s="534"/>
      <c r="T10" s="534"/>
      <c r="U10" s="534"/>
      <c r="V10" s="535"/>
      <c r="W10" s="243"/>
      <c r="X10" s="243"/>
      <c r="Y10" s="243"/>
    </row>
    <row r="11" spans="2:35" s="70" customFormat="1" ht="10.5" customHeight="1" thickBot="1" x14ac:dyDescent="0.3">
      <c r="B11" s="184"/>
      <c r="C11" s="184"/>
      <c r="D11" s="184"/>
      <c r="E11" s="184"/>
      <c r="F11" s="184"/>
      <c r="G11" s="184"/>
      <c r="H11" s="184"/>
      <c r="I11" s="184"/>
      <c r="J11" s="184"/>
      <c r="K11" s="184"/>
      <c r="L11" s="184"/>
      <c r="M11" s="184"/>
      <c r="N11" s="184"/>
      <c r="W11" s="184"/>
      <c r="X11" s="184"/>
      <c r="Y11" s="184"/>
    </row>
    <row r="12" spans="2:35" s="70" customFormat="1" ht="46.5" customHeight="1" thickBot="1" x14ac:dyDescent="0.3">
      <c r="B12" s="536" t="s">
        <v>244</v>
      </c>
      <c r="C12" s="537"/>
      <c r="D12" s="280" t="s">
        <v>0</v>
      </c>
      <c r="E12" s="282"/>
      <c r="F12" s="207" t="s">
        <v>1</v>
      </c>
      <c r="G12" s="185" t="s">
        <v>245</v>
      </c>
      <c r="H12" s="186" t="s">
        <v>246</v>
      </c>
      <c r="I12" s="184"/>
      <c r="J12" s="536" t="s">
        <v>244</v>
      </c>
      <c r="K12" s="537"/>
      <c r="L12" s="280" t="s">
        <v>0</v>
      </c>
      <c r="M12" s="281"/>
      <c r="N12" s="282"/>
      <c r="O12" s="207" t="s">
        <v>1</v>
      </c>
      <c r="P12" s="185" t="s">
        <v>245</v>
      </c>
      <c r="Q12" s="186" t="s">
        <v>246</v>
      </c>
      <c r="R12" s="184"/>
      <c r="S12" s="536" t="s">
        <v>244</v>
      </c>
      <c r="T12" s="537"/>
      <c r="U12" s="280" t="s">
        <v>0</v>
      </c>
      <c r="V12" s="282"/>
      <c r="W12" s="208" t="s">
        <v>1</v>
      </c>
      <c r="X12" s="185" t="s">
        <v>245</v>
      </c>
      <c r="Y12" s="186" t="s">
        <v>246</v>
      </c>
    </row>
    <row r="13" spans="2:35" s="70" customFormat="1" ht="34.5" customHeight="1" thickBot="1" x14ac:dyDescent="0.3">
      <c r="B13" s="383" t="s">
        <v>247</v>
      </c>
      <c r="C13" s="540" t="s">
        <v>248</v>
      </c>
      <c r="D13" s="341" t="s">
        <v>249</v>
      </c>
      <c r="E13" s="337" t="s">
        <v>250</v>
      </c>
      <c r="F13" s="342" t="s">
        <v>251</v>
      </c>
      <c r="G13" s="339">
        <f>IF(H2="PT",IF(H6="EBTT",2*F62,'Docência - Disciplinas'!P59),'Docência - Disciplinas'!P59)</f>
        <v>0</v>
      </c>
      <c r="H13" s="408">
        <f>IF(H5="40h / DE",IF(G13+G15+G17+I15&gt;40,40,G13+G15+G17+I15),IF(H5="20h",IF(G13+G15+G17+I15&gt;20,20,G13+G15+G17+I15),""))</f>
        <v>0</v>
      </c>
      <c r="I13" s="175"/>
      <c r="J13" s="510" t="s">
        <v>314</v>
      </c>
      <c r="K13" s="455" t="s">
        <v>301</v>
      </c>
      <c r="L13" s="457" t="s">
        <v>329</v>
      </c>
      <c r="M13" s="458"/>
      <c r="N13" s="459"/>
      <c r="O13" s="199" t="s">
        <v>302</v>
      </c>
      <c r="P13" s="22">
        <f>IF('Atividades Artísticas'!H19&gt;16,16,'Atividades Artísticas'!H19)</f>
        <v>0</v>
      </c>
      <c r="Q13" s="408">
        <f>SUM(P13:P15)</f>
        <v>0</v>
      </c>
      <c r="S13" s="383" t="s">
        <v>283</v>
      </c>
      <c r="T13" s="355" t="s">
        <v>284</v>
      </c>
      <c r="U13" s="480" t="s">
        <v>337</v>
      </c>
      <c r="V13" s="481"/>
      <c r="W13" s="474" t="s">
        <v>253</v>
      </c>
      <c r="X13" s="22">
        <f>'Atividades de Extensão'!H6</f>
        <v>0</v>
      </c>
      <c r="Y13" s="348">
        <f>SUM(X13:X21)</f>
        <v>0</v>
      </c>
    </row>
    <row r="14" spans="2:35" s="70" customFormat="1" ht="41.25" customHeight="1" thickBot="1" x14ac:dyDescent="0.3">
      <c r="B14" s="384"/>
      <c r="C14" s="540"/>
      <c r="D14" s="341"/>
      <c r="E14" s="338"/>
      <c r="F14" s="342"/>
      <c r="G14" s="340"/>
      <c r="H14" s="408"/>
      <c r="I14" s="175"/>
      <c r="J14" s="511"/>
      <c r="K14" s="456"/>
      <c r="L14" s="460"/>
      <c r="M14" s="461"/>
      <c r="N14" s="462"/>
      <c r="O14" s="200" t="s">
        <v>303</v>
      </c>
      <c r="P14" s="23">
        <f>IF('Atividades Artísticas'!H20&gt;15,15,'Atividades Artísticas'!H20)</f>
        <v>0</v>
      </c>
      <c r="Q14" s="408"/>
      <c r="S14" s="384"/>
      <c r="T14" s="356"/>
      <c r="U14" s="480" t="s">
        <v>338</v>
      </c>
      <c r="V14" s="481"/>
      <c r="W14" s="474"/>
      <c r="X14" s="23">
        <f>'Atividades de Extensão'!H7</f>
        <v>0</v>
      </c>
      <c r="Y14" s="349"/>
    </row>
    <row r="15" spans="2:35" s="70" customFormat="1" ht="40.5" customHeight="1" thickBot="1" x14ac:dyDescent="0.3">
      <c r="B15" s="384"/>
      <c r="C15" s="540"/>
      <c r="D15" s="341"/>
      <c r="E15" s="538" t="s">
        <v>315</v>
      </c>
      <c r="F15" s="342"/>
      <c r="G15" s="388">
        <f>'Docência - Estágio in Loco'!J65</f>
        <v>0</v>
      </c>
      <c r="H15" s="408"/>
      <c r="I15" s="233">
        <f>IF((G13+G15+G17)*0.25&gt;G18,G18,(G13+G15+G17)*0.25)</f>
        <v>0</v>
      </c>
      <c r="J15" s="511"/>
      <c r="K15" s="456"/>
      <c r="L15" s="463" t="s">
        <v>330</v>
      </c>
      <c r="M15" s="464"/>
      <c r="N15" s="465"/>
      <c r="O15" s="201" t="s">
        <v>304</v>
      </c>
      <c r="P15" s="20">
        <f>IF('Atividades Artísticas'!H21&gt;10,10,'Atividades Artísticas'!H21)</f>
        <v>0</v>
      </c>
      <c r="Q15" s="408"/>
      <c r="S15" s="384"/>
      <c r="T15" s="356"/>
      <c r="U15" s="480" t="s">
        <v>339</v>
      </c>
      <c r="V15" s="481"/>
      <c r="W15" s="474"/>
      <c r="X15" s="15">
        <f>'Atividades de Extensão'!H8</f>
        <v>0</v>
      </c>
      <c r="Y15" s="349"/>
    </row>
    <row r="16" spans="2:35" s="70" customFormat="1" ht="20.25" customHeight="1" thickBot="1" x14ac:dyDescent="0.3">
      <c r="B16" s="384"/>
      <c r="C16" s="540"/>
      <c r="D16" s="341"/>
      <c r="E16" s="447"/>
      <c r="F16" s="342"/>
      <c r="G16" s="473"/>
      <c r="H16" s="408"/>
      <c r="I16" s="175"/>
      <c r="J16" s="539" t="s">
        <v>254</v>
      </c>
      <c r="K16" s="455" t="s">
        <v>255</v>
      </c>
      <c r="L16" s="516" t="s">
        <v>383</v>
      </c>
      <c r="M16" s="520" t="s">
        <v>8</v>
      </c>
      <c r="N16" s="521"/>
      <c r="O16" s="376" t="s">
        <v>256</v>
      </c>
      <c r="P16" s="22">
        <f>'Atividades Complementares'!I6</f>
        <v>0</v>
      </c>
      <c r="Q16" s="348">
        <f>IF(H5="40h / DE",IF(SUM('Atividades Complementares'!H6:H18)&lt;=104,(IF(SUM(P16:P28)&gt;40,40,SUM(P16:P28))),SUM(P16:P28)),IF(H5="20h",IF(SUM('Atividades Complementares'!H6:H18)&lt;=104,(IF(SUM(P16:P28)&gt;20,20,SUM(P16:P28))),(IF(SUM(P16:P28)&gt;20,20,SUM(P16:P28)))),))</f>
        <v>0</v>
      </c>
      <c r="S16" s="384"/>
      <c r="T16" s="356"/>
      <c r="U16" s="480" t="s">
        <v>340</v>
      </c>
      <c r="V16" s="481"/>
      <c r="W16" s="474"/>
      <c r="X16" s="20">
        <f>'Atividades de Extensão'!H9</f>
        <v>0</v>
      </c>
      <c r="Y16" s="349"/>
    </row>
    <row r="17" spans="2:26" s="70" customFormat="1" ht="25.5" customHeight="1" thickBot="1" x14ac:dyDescent="0.3">
      <c r="B17" s="384"/>
      <c r="C17" s="540"/>
      <c r="D17" s="341"/>
      <c r="E17" s="79" t="s">
        <v>416</v>
      </c>
      <c r="F17" s="342"/>
      <c r="G17" s="20">
        <f>IF(H2="PT",2*F66,'Docência EAD'!P47)</f>
        <v>0</v>
      </c>
      <c r="H17" s="408"/>
      <c r="I17" s="72"/>
      <c r="J17" s="412"/>
      <c r="K17" s="456"/>
      <c r="L17" s="516"/>
      <c r="M17" s="333" t="s">
        <v>10</v>
      </c>
      <c r="N17" s="334"/>
      <c r="O17" s="377"/>
      <c r="P17" s="23">
        <f>'Atividades Complementares'!I7</f>
        <v>0</v>
      </c>
      <c r="Q17" s="349"/>
      <c r="S17" s="384"/>
      <c r="T17" s="356"/>
      <c r="U17" s="405" t="s">
        <v>257</v>
      </c>
      <c r="V17" s="192" t="s">
        <v>84</v>
      </c>
      <c r="W17" s="474"/>
      <c r="X17" s="34">
        <f>'Atividades de Extensão'!H10</f>
        <v>0</v>
      </c>
      <c r="Y17" s="349"/>
    </row>
    <row r="18" spans="2:26" s="70" customFormat="1" ht="29.25" customHeight="1" thickBot="1" x14ac:dyDescent="0.3">
      <c r="B18" s="384"/>
      <c r="C18" s="540"/>
      <c r="D18" s="341"/>
      <c r="E18" s="79" t="s">
        <v>417</v>
      </c>
      <c r="F18" s="342"/>
      <c r="G18" s="20">
        <f>'Docência EAD'!P48</f>
        <v>0</v>
      </c>
      <c r="H18" s="408"/>
      <c r="I18" s="1"/>
      <c r="J18" s="412"/>
      <c r="K18" s="456"/>
      <c r="L18" s="516"/>
      <c r="M18" s="335" t="s">
        <v>11</v>
      </c>
      <c r="N18" s="336"/>
      <c r="O18" s="377"/>
      <c r="P18" s="20">
        <f>'Atividades Complementares'!I8</f>
        <v>0</v>
      </c>
      <c r="Q18" s="349"/>
      <c r="S18" s="384"/>
      <c r="T18" s="356"/>
      <c r="U18" s="482"/>
      <c r="V18" s="195" t="s">
        <v>85</v>
      </c>
      <c r="W18" s="474"/>
      <c r="X18" s="23">
        <f>IF('Atividades de Extensão'!H11&gt;12,12,'Atividades de Extensão'!H11)</f>
        <v>0</v>
      </c>
      <c r="Y18" s="349"/>
    </row>
    <row r="19" spans="2:26" s="70" customFormat="1" ht="29.25" customHeight="1" thickBot="1" x14ac:dyDescent="0.3">
      <c r="B19" s="384"/>
      <c r="C19" s="541" t="s">
        <v>258</v>
      </c>
      <c r="D19" s="468" t="s">
        <v>259</v>
      </c>
      <c r="E19" s="469"/>
      <c r="F19" s="470" t="s">
        <v>260</v>
      </c>
      <c r="G19" s="22">
        <f>IF('Orientações no Período'!J64&lt;4,'Orientações no Período'!J64,4)</f>
        <v>0</v>
      </c>
      <c r="H19" s="512">
        <f>IF(SUM(G19:G37)&gt;20,20,SUM(G19:G37))</f>
        <v>0</v>
      </c>
      <c r="I19" s="176"/>
      <c r="J19" s="412"/>
      <c r="K19" s="456"/>
      <c r="L19" s="516" t="s">
        <v>358</v>
      </c>
      <c r="M19" s="506" t="s">
        <v>13</v>
      </c>
      <c r="N19" s="368"/>
      <c r="O19" s="377"/>
      <c r="P19" s="22">
        <f>'Atividades Complementares'!I9</f>
        <v>0</v>
      </c>
      <c r="Q19" s="349"/>
      <c r="S19" s="384"/>
      <c r="T19" s="356"/>
      <c r="U19" s="482"/>
      <c r="V19" s="195" t="s">
        <v>86</v>
      </c>
      <c r="W19" s="474"/>
      <c r="X19" s="23">
        <f>IF('Atividades de Extensão'!H12&gt;10,10,'Atividades de Extensão'!H12)</f>
        <v>0</v>
      </c>
      <c r="Y19" s="349"/>
    </row>
    <row r="20" spans="2:26" s="70" customFormat="1" ht="28.5" customHeight="1" thickBot="1" x14ac:dyDescent="0.3">
      <c r="B20" s="384"/>
      <c r="C20" s="542"/>
      <c r="D20" s="353" t="s">
        <v>262</v>
      </c>
      <c r="E20" s="354"/>
      <c r="F20" s="471"/>
      <c r="G20" s="23">
        <f>IF('Orientações no Período'!J65&lt;4,'Orientações no Período'!J65,4)</f>
        <v>0</v>
      </c>
      <c r="H20" s="513"/>
      <c r="I20" s="176"/>
      <c r="J20" s="412"/>
      <c r="K20" s="456"/>
      <c r="L20" s="516"/>
      <c r="M20" s="333" t="s">
        <v>14</v>
      </c>
      <c r="N20" s="334"/>
      <c r="O20" s="377"/>
      <c r="P20" s="23">
        <f>'Atividades Complementares'!I10</f>
        <v>0</v>
      </c>
      <c r="Q20" s="349"/>
      <c r="S20" s="384"/>
      <c r="T20" s="356"/>
      <c r="U20" s="482"/>
      <c r="V20" s="197" t="s">
        <v>87</v>
      </c>
      <c r="W20" s="475"/>
      <c r="X20" s="15">
        <f>IF('Atividades de Extensão'!H13&gt;12,12,'Atividades de Extensão'!H13)</f>
        <v>0</v>
      </c>
      <c r="Y20" s="349"/>
    </row>
    <row r="21" spans="2:26" s="70" customFormat="1" ht="36.75" customHeight="1" thickBot="1" x14ac:dyDescent="0.3">
      <c r="B21" s="384"/>
      <c r="C21" s="542"/>
      <c r="D21" s="466" t="s">
        <v>264</v>
      </c>
      <c r="E21" s="467"/>
      <c r="F21" s="471"/>
      <c r="G21" s="23">
        <f>IF('Orientações no Período'!J66&lt;4,'Orientações no Período'!J66,4)</f>
        <v>0</v>
      </c>
      <c r="H21" s="513"/>
      <c r="I21" s="176"/>
      <c r="J21" s="412"/>
      <c r="K21" s="456"/>
      <c r="L21" s="516"/>
      <c r="M21" s="335" t="s">
        <v>15</v>
      </c>
      <c r="N21" s="336"/>
      <c r="O21" s="377"/>
      <c r="P21" s="20">
        <f>'Atividades Complementares'!I11</f>
        <v>0</v>
      </c>
      <c r="Q21" s="349"/>
      <c r="S21" s="384"/>
      <c r="T21" s="363"/>
      <c r="U21" s="478" t="s">
        <v>88</v>
      </c>
      <c r="V21" s="479"/>
      <c r="W21" s="24" t="s">
        <v>89</v>
      </c>
      <c r="X21" s="225">
        <f>'Atividades de Extensão'!H14</f>
        <v>0</v>
      </c>
      <c r="Y21" s="350"/>
      <c r="Z21" s="224"/>
    </row>
    <row r="22" spans="2:26" s="70" customFormat="1" ht="33.75" customHeight="1" thickBot="1" x14ac:dyDescent="0.3">
      <c r="B22" s="384"/>
      <c r="C22" s="542"/>
      <c r="D22" s="353" t="s">
        <v>266</v>
      </c>
      <c r="E22" s="354"/>
      <c r="F22" s="471"/>
      <c r="G22" s="23">
        <f>IF('Orientações no Período'!J67&lt;1,'Orientações no Período'!J67,1)</f>
        <v>0</v>
      </c>
      <c r="H22" s="513"/>
      <c r="I22" s="176"/>
      <c r="J22" s="412"/>
      <c r="K22" s="456"/>
      <c r="L22" s="517" t="s">
        <v>357</v>
      </c>
      <c r="M22" s="506" t="s">
        <v>261</v>
      </c>
      <c r="N22" s="368"/>
      <c r="O22" s="377"/>
      <c r="P22" s="22">
        <f>'Atividades Complementares'!I12</f>
        <v>0</v>
      </c>
      <c r="Q22" s="349"/>
      <c r="S22" s="384"/>
      <c r="T22" s="483" t="s">
        <v>291</v>
      </c>
      <c r="U22" s="476" t="s">
        <v>91</v>
      </c>
      <c r="V22" s="192" t="s">
        <v>268</v>
      </c>
      <c r="W22" s="369" t="s">
        <v>292</v>
      </c>
      <c r="X22" s="22">
        <f>'Atividades de Extensão'!H15</f>
        <v>0</v>
      </c>
      <c r="Y22" s="348">
        <f>SUM(X22:X28)</f>
        <v>0</v>
      </c>
    </row>
    <row r="23" spans="2:26" s="70" customFormat="1" ht="30" customHeight="1" thickBot="1" x14ac:dyDescent="0.3">
      <c r="B23" s="384"/>
      <c r="C23" s="542"/>
      <c r="D23" s="353" t="s">
        <v>271</v>
      </c>
      <c r="E23" s="354"/>
      <c r="F23" s="471"/>
      <c r="G23" s="23">
        <f>IF('Orientações no Período'!J68&lt;4,'Orientações no Período'!J68,4)</f>
        <v>0</v>
      </c>
      <c r="H23" s="513"/>
      <c r="I23" s="176"/>
      <c r="J23" s="412"/>
      <c r="K23" s="456"/>
      <c r="L23" s="518"/>
      <c r="M23" s="333" t="s">
        <v>263</v>
      </c>
      <c r="N23" s="334"/>
      <c r="O23" s="377"/>
      <c r="P23" s="23">
        <f>'Atividades Complementares'!I13</f>
        <v>0</v>
      </c>
      <c r="Q23" s="349"/>
      <c r="S23" s="384"/>
      <c r="T23" s="483"/>
      <c r="U23" s="476"/>
      <c r="V23" s="197" t="s">
        <v>89</v>
      </c>
      <c r="W23" s="369"/>
      <c r="X23" s="20">
        <f>'Atividades de Extensão'!H16</f>
        <v>0</v>
      </c>
      <c r="Y23" s="349"/>
    </row>
    <row r="24" spans="2:26" s="70" customFormat="1" ht="39" customHeight="1" thickBot="1" x14ac:dyDescent="0.3">
      <c r="B24" s="384"/>
      <c r="C24" s="542"/>
      <c r="D24" s="353" t="s">
        <v>272</v>
      </c>
      <c r="E24" s="354"/>
      <c r="F24" s="471"/>
      <c r="G24" s="23">
        <f>IF('Orientações no Período'!J69&lt;4,'Orientações no Período'!J69,4)</f>
        <v>0</v>
      </c>
      <c r="H24" s="513"/>
      <c r="I24" s="176"/>
      <c r="J24" s="412"/>
      <c r="K24" s="456"/>
      <c r="L24" s="518"/>
      <c r="M24" s="333" t="s">
        <v>265</v>
      </c>
      <c r="N24" s="334"/>
      <c r="O24" s="377"/>
      <c r="P24" s="23">
        <f>'Atividades Complementares'!I14</f>
        <v>0</v>
      </c>
      <c r="Q24" s="349"/>
      <c r="S24" s="384"/>
      <c r="T24" s="483"/>
      <c r="U24" s="476" t="s">
        <v>95</v>
      </c>
      <c r="V24" s="198" t="s">
        <v>268</v>
      </c>
      <c r="W24" s="369"/>
      <c r="X24" s="22">
        <f>'Atividades de Extensão'!H17</f>
        <v>0</v>
      </c>
      <c r="Y24" s="349"/>
    </row>
    <row r="25" spans="2:26" s="70" customFormat="1" ht="24.75" customHeight="1" thickBot="1" x14ac:dyDescent="0.3">
      <c r="B25" s="384"/>
      <c r="C25" s="542"/>
      <c r="D25" s="353" t="s">
        <v>274</v>
      </c>
      <c r="E25" s="354"/>
      <c r="F25" s="471"/>
      <c r="G25" s="23">
        <f>IF('Orientações no Período'!J70&lt;4,'Orientações no Período'!J70,4)</f>
        <v>0</v>
      </c>
      <c r="H25" s="513"/>
      <c r="I25" s="176"/>
      <c r="J25" s="412"/>
      <c r="K25" s="456"/>
      <c r="L25" s="518"/>
      <c r="M25" s="333" t="s">
        <v>20</v>
      </c>
      <c r="N25" s="334"/>
      <c r="O25" s="377"/>
      <c r="P25" s="23">
        <f>'Atividades Complementares'!I15</f>
        <v>0</v>
      </c>
      <c r="Q25" s="349"/>
      <c r="S25" s="384"/>
      <c r="T25" s="483"/>
      <c r="U25" s="476"/>
      <c r="V25" s="197" t="s">
        <v>89</v>
      </c>
      <c r="W25" s="369"/>
      <c r="X25" s="15">
        <f>'Atividades de Extensão'!H18</f>
        <v>0</v>
      </c>
      <c r="Y25" s="349"/>
    </row>
    <row r="26" spans="2:26" s="70" customFormat="1" ht="26.25" customHeight="1" thickBot="1" x14ac:dyDescent="0.3">
      <c r="B26" s="384"/>
      <c r="C26" s="542"/>
      <c r="D26" s="353" t="s">
        <v>275</v>
      </c>
      <c r="E26" s="354"/>
      <c r="F26" s="471"/>
      <c r="G26" s="23">
        <f>IF('Orientações no Período'!J71&lt;4,'Orientações no Período'!J71,4)</f>
        <v>0</v>
      </c>
      <c r="H26" s="513"/>
      <c r="I26" s="176"/>
      <c r="J26" s="412"/>
      <c r="K26" s="456"/>
      <c r="L26" s="518"/>
      <c r="M26" s="333" t="s">
        <v>21</v>
      </c>
      <c r="N26" s="334"/>
      <c r="O26" s="377"/>
      <c r="P26" s="23">
        <f>'Atividades Complementares'!I16</f>
        <v>0</v>
      </c>
      <c r="Q26" s="349"/>
      <c r="S26" s="384"/>
      <c r="T26" s="483"/>
      <c r="U26" s="484" t="s">
        <v>96</v>
      </c>
      <c r="V26" s="485"/>
      <c r="W26" s="369"/>
      <c r="X26" s="441">
        <f>'Atividades de Extensão'!H19</f>
        <v>0</v>
      </c>
      <c r="Y26" s="349"/>
    </row>
    <row r="27" spans="2:26" s="70" customFormat="1" ht="24" customHeight="1" thickBot="1" x14ac:dyDescent="0.3">
      <c r="B27" s="384"/>
      <c r="C27" s="542"/>
      <c r="D27" s="353" t="s">
        <v>276</v>
      </c>
      <c r="E27" s="354"/>
      <c r="F27" s="471"/>
      <c r="G27" s="23">
        <f>IF('Orientações no Período'!J72&lt;16,'Orientações no Período'!J72,16)</f>
        <v>0</v>
      </c>
      <c r="H27" s="513"/>
      <c r="I27" s="176"/>
      <c r="J27" s="412"/>
      <c r="K27" s="456"/>
      <c r="L27" s="518"/>
      <c r="M27" s="333" t="s">
        <v>22</v>
      </c>
      <c r="N27" s="334"/>
      <c r="O27" s="377"/>
      <c r="P27" s="23">
        <f>'Atividades Complementares'!I17</f>
        <v>0</v>
      </c>
      <c r="Q27" s="349"/>
      <c r="S27" s="384"/>
      <c r="T27" s="483"/>
      <c r="U27" s="486"/>
      <c r="V27" s="487"/>
      <c r="W27" s="369"/>
      <c r="X27" s="437"/>
      <c r="Y27" s="349"/>
    </row>
    <row r="28" spans="2:26" s="70" customFormat="1" ht="40.5" customHeight="1" thickBot="1" x14ac:dyDescent="0.3">
      <c r="B28" s="384"/>
      <c r="C28" s="542"/>
      <c r="D28" s="353" t="s">
        <v>277</v>
      </c>
      <c r="E28" s="354"/>
      <c r="F28" s="471"/>
      <c r="G28" s="23">
        <f>IF('Orientações no Período'!J73&lt;4,'Orientações no Período'!J73,4)</f>
        <v>0</v>
      </c>
      <c r="H28" s="513"/>
      <c r="I28" s="176"/>
      <c r="J28" s="412"/>
      <c r="K28" s="515"/>
      <c r="L28" s="519"/>
      <c r="M28" s="335" t="s">
        <v>23</v>
      </c>
      <c r="N28" s="336"/>
      <c r="O28" s="378"/>
      <c r="P28" s="20">
        <f>'Atividades Complementares'!I18</f>
        <v>0</v>
      </c>
      <c r="Q28" s="350"/>
      <c r="S28" s="384"/>
      <c r="T28" s="483"/>
      <c r="U28" s="488"/>
      <c r="V28" s="489"/>
      <c r="W28" s="369"/>
      <c r="X28" s="438"/>
      <c r="Y28" s="350"/>
    </row>
    <row r="29" spans="2:26" s="70" customFormat="1" ht="63.75" customHeight="1" thickBot="1" x14ac:dyDescent="0.3">
      <c r="B29" s="384"/>
      <c r="C29" s="542"/>
      <c r="D29" s="353" t="s">
        <v>278</v>
      </c>
      <c r="E29" s="354"/>
      <c r="F29" s="471"/>
      <c r="G29" s="23">
        <f>IF('Orientações no Período'!J74&lt;4,'Orientações no Período'!J74,4)</f>
        <v>0</v>
      </c>
      <c r="H29" s="513"/>
      <c r="I29" s="176"/>
      <c r="J29" s="412"/>
      <c r="K29" s="507" t="s">
        <v>269</v>
      </c>
      <c r="L29" s="425" t="s">
        <v>27</v>
      </c>
      <c r="M29" s="426"/>
      <c r="N29" s="427"/>
      <c r="O29" s="502" t="s">
        <v>270</v>
      </c>
      <c r="P29" s="22">
        <f>'Atividades Complementares'!I21</f>
        <v>0</v>
      </c>
      <c r="Q29" s="348">
        <f>IF(SUM(P29:P34)&gt;10,10,SUM(P29:P34))</f>
        <v>0</v>
      </c>
      <c r="S29" s="384"/>
      <c r="T29" s="483" t="s">
        <v>97</v>
      </c>
      <c r="U29" s="381" t="s">
        <v>98</v>
      </c>
      <c r="V29" s="477"/>
      <c r="W29" s="369" t="s">
        <v>295</v>
      </c>
      <c r="X29" s="22">
        <f>IF('Atividades de Extensão'!H20&gt;4,4,'Atividades de Extensão'!H20)</f>
        <v>0</v>
      </c>
      <c r="Y29" s="348">
        <f>SUM(X29:X31)</f>
        <v>0</v>
      </c>
    </row>
    <row r="30" spans="2:26" s="70" customFormat="1" ht="39" customHeight="1" thickBot="1" x14ac:dyDescent="0.3">
      <c r="B30" s="384"/>
      <c r="C30" s="542"/>
      <c r="D30" s="353" t="s">
        <v>279</v>
      </c>
      <c r="E30" s="354"/>
      <c r="F30" s="471"/>
      <c r="G30" s="23">
        <f>IF('Orientações no Período'!J75&lt;4,'Orientações no Período'!J75,4)</f>
        <v>0</v>
      </c>
      <c r="H30" s="513"/>
      <c r="I30" s="176"/>
      <c r="J30" s="412"/>
      <c r="K30" s="508"/>
      <c r="L30" s="357" t="s">
        <v>29</v>
      </c>
      <c r="M30" s="358"/>
      <c r="N30" s="359"/>
      <c r="O30" s="503"/>
      <c r="P30" s="23">
        <f>'Atividades Complementares'!I22</f>
        <v>0</v>
      </c>
      <c r="Q30" s="349"/>
      <c r="S30" s="384"/>
      <c r="T30" s="483"/>
      <c r="U30" s="505" t="s">
        <v>298</v>
      </c>
      <c r="V30" s="191" t="s">
        <v>101</v>
      </c>
      <c r="W30" s="369"/>
      <c r="X30" s="23">
        <f>IF('Atividades de Extensão'!H21&gt;6,6,'Atividades de Extensão'!H21)</f>
        <v>0</v>
      </c>
      <c r="Y30" s="349"/>
    </row>
    <row r="31" spans="2:26" s="70" customFormat="1" ht="39" customHeight="1" thickBot="1" x14ac:dyDescent="0.3">
      <c r="B31" s="384"/>
      <c r="C31" s="542"/>
      <c r="D31" s="353" t="s">
        <v>282</v>
      </c>
      <c r="E31" s="354"/>
      <c r="F31" s="471"/>
      <c r="G31" s="23">
        <f>IF('Orientações no Período'!J76&lt;4,'Orientações no Período'!J76,4)</f>
        <v>0</v>
      </c>
      <c r="H31" s="513"/>
      <c r="I31" s="176"/>
      <c r="J31" s="412"/>
      <c r="K31" s="508"/>
      <c r="L31" s="357" t="s">
        <v>30</v>
      </c>
      <c r="M31" s="358"/>
      <c r="N31" s="359"/>
      <c r="O31" s="503"/>
      <c r="P31" s="23">
        <f>'Atividades Complementares'!I23</f>
        <v>0</v>
      </c>
      <c r="Q31" s="349"/>
      <c r="S31" s="385"/>
      <c r="T31" s="483"/>
      <c r="U31" s="505"/>
      <c r="V31" s="191" t="s">
        <v>102</v>
      </c>
      <c r="W31" s="369"/>
      <c r="X31" s="20">
        <f>IF('Atividades de Extensão'!H22&gt;9,9,'Atividades de Extensão'!H22)</f>
        <v>0</v>
      </c>
      <c r="Y31" s="350"/>
    </row>
    <row r="32" spans="2:26" s="70" customFormat="1" ht="48" customHeight="1" x14ac:dyDescent="0.25">
      <c r="B32" s="384"/>
      <c r="C32" s="542"/>
      <c r="D32" s="353" t="s">
        <v>285</v>
      </c>
      <c r="E32" s="354"/>
      <c r="F32" s="471"/>
      <c r="G32" s="23">
        <f>IF('Orientações no Período'!J77&lt;4,'Orientações no Período'!J77,4)</f>
        <v>0</v>
      </c>
      <c r="H32" s="513"/>
      <c r="I32" s="176"/>
      <c r="J32" s="412"/>
      <c r="K32" s="508"/>
      <c r="L32" s="357" t="s">
        <v>31</v>
      </c>
      <c r="M32" s="358"/>
      <c r="N32" s="359"/>
      <c r="O32" s="503"/>
      <c r="P32" s="23">
        <f>'Atividades Complementares'!I24</f>
        <v>0</v>
      </c>
      <c r="Q32" s="349"/>
      <c r="S32" s="383" t="s">
        <v>252</v>
      </c>
      <c r="T32" s="355" t="s">
        <v>116</v>
      </c>
      <c r="U32" s="454" t="s">
        <v>355</v>
      </c>
      <c r="V32" s="429"/>
      <c r="W32" s="376" t="s">
        <v>118</v>
      </c>
      <c r="X32" s="22">
        <f>'Atividades de Pesquisa'!H6</f>
        <v>0</v>
      </c>
      <c r="Y32" s="348">
        <f>SUM(X32:X39)</f>
        <v>0</v>
      </c>
    </row>
    <row r="33" spans="2:25" s="70" customFormat="1" ht="36" customHeight="1" x14ac:dyDescent="0.25">
      <c r="B33" s="384"/>
      <c r="C33" s="542"/>
      <c r="D33" s="353" t="s">
        <v>286</v>
      </c>
      <c r="E33" s="354"/>
      <c r="F33" s="471"/>
      <c r="G33" s="23">
        <f>IF('Orientações no Período'!J78&lt;4,'Orientações no Período'!J78,4)</f>
        <v>0</v>
      </c>
      <c r="H33" s="513"/>
      <c r="I33" s="176"/>
      <c r="J33" s="412"/>
      <c r="K33" s="508"/>
      <c r="L33" s="357" t="s">
        <v>32</v>
      </c>
      <c r="M33" s="358"/>
      <c r="N33" s="359"/>
      <c r="O33" s="503"/>
      <c r="P33" s="23">
        <f>'Atividades Complementares'!I25</f>
        <v>0</v>
      </c>
      <c r="Q33" s="349"/>
      <c r="S33" s="384"/>
      <c r="T33" s="356"/>
      <c r="U33" s="364" t="s">
        <v>338</v>
      </c>
      <c r="V33" s="431"/>
      <c r="W33" s="377"/>
      <c r="X33" s="23">
        <f>'Atividades de Pesquisa'!H7</f>
        <v>0</v>
      </c>
      <c r="Y33" s="349"/>
    </row>
    <row r="34" spans="2:25" s="70" customFormat="1" ht="30.75" customHeight="1" thickBot="1" x14ac:dyDescent="0.3">
      <c r="B34" s="384"/>
      <c r="C34" s="542"/>
      <c r="D34" s="353" t="s">
        <v>287</v>
      </c>
      <c r="E34" s="354"/>
      <c r="F34" s="471"/>
      <c r="G34" s="23">
        <f>IF('Orientações no Período'!J79&lt;12,'Orientações no Período'!J79,12)</f>
        <v>0</v>
      </c>
      <c r="H34" s="513"/>
      <c r="I34" s="176"/>
      <c r="J34" s="412"/>
      <c r="K34" s="509"/>
      <c r="L34" s="360" t="s">
        <v>33</v>
      </c>
      <c r="M34" s="361"/>
      <c r="N34" s="362"/>
      <c r="O34" s="504"/>
      <c r="P34" s="20">
        <f>'Atividades Complementares'!I26</f>
        <v>0</v>
      </c>
      <c r="Q34" s="350"/>
      <c r="S34" s="384"/>
      <c r="T34" s="356"/>
      <c r="U34" s="364" t="s">
        <v>356</v>
      </c>
      <c r="V34" s="431"/>
      <c r="W34" s="377"/>
      <c r="X34" s="23">
        <f>'Atividades de Pesquisa'!H8</f>
        <v>0</v>
      </c>
      <c r="Y34" s="349"/>
    </row>
    <row r="35" spans="2:25" s="70" customFormat="1" ht="27" customHeight="1" thickBot="1" x14ac:dyDescent="0.3">
      <c r="B35" s="384"/>
      <c r="C35" s="542"/>
      <c r="D35" s="353" t="s">
        <v>288</v>
      </c>
      <c r="E35" s="354"/>
      <c r="F35" s="471"/>
      <c r="G35" s="23">
        <f>IF('Orientações no Período'!J80&lt;8,'Orientações no Período'!J80,8)</f>
        <v>0</v>
      </c>
      <c r="H35" s="513"/>
      <c r="I35" s="176"/>
      <c r="J35" s="412"/>
      <c r="K35" s="355" t="s">
        <v>34</v>
      </c>
      <c r="L35" s="425" t="s">
        <v>354</v>
      </c>
      <c r="M35" s="426"/>
      <c r="N35" s="427"/>
      <c r="O35" s="376" t="s">
        <v>36</v>
      </c>
      <c r="P35" s="204">
        <f>'Atividades Complementares'!I27</f>
        <v>0</v>
      </c>
      <c r="Q35" s="348">
        <f>IF(SUM(P35:P38)&gt;6,6,SUM(P35:P38))</f>
        <v>0</v>
      </c>
      <c r="S35" s="384"/>
      <c r="T35" s="356"/>
      <c r="U35" s="490" t="s">
        <v>340</v>
      </c>
      <c r="V35" s="491"/>
      <c r="W35" s="377"/>
      <c r="X35" s="23">
        <f>'Atividades de Pesquisa'!H9</f>
        <v>0</v>
      </c>
      <c r="Y35" s="349"/>
    </row>
    <row r="36" spans="2:25" s="70" customFormat="1" ht="33.75" customHeight="1" x14ac:dyDescent="0.25">
      <c r="B36" s="384"/>
      <c r="C36" s="542"/>
      <c r="D36" s="353" t="s">
        <v>289</v>
      </c>
      <c r="E36" s="354"/>
      <c r="F36" s="471"/>
      <c r="G36" s="23">
        <f>IF('Orientações no Período'!J81&lt;12,'Orientações no Período'!J81,12)</f>
        <v>0</v>
      </c>
      <c r="H36" s="513"/>
      <c r="I36" s="176"/>
      <c r="J36" s="412"/>
      <c r="K36" s="356"/>
      <c r="L36" s="357" t="s">
        <v>353</v>
      </c>
      <c r="M36" s="358"/>
      <c r="N36" s="359"/>
      <c r="O36" s="377"/>
      <c r="P36" s="218">
        <f>'Atividades Complementares'!I28</f>
        <v>0</v>
      </c>
      <c r="Q36" s="349"/>
      <c r="S36" s="384"/>
      <c r="T36" s="356"/>
      <c r="U36" s="492" t="s">
        <v>257</v>
      </c>
      <c r="V36" s="75" t="s">
        <v>84</v>
      </c>
      <c r="W36" s="377"/>
      <c r="X36" s="23">
        <f>'Atividades de Pesquisa'!H10</f>
        <v>0</v>
      </c>
      <c r="Y36" s="349"/>
    </row>
    <row r="37" spans="2:25" s="70" customFormat="1" ht="19.5" customHeight="1" x14ac:dyDescent="0.25">
      <c r="B37" s="384"/>
      <c r="C37" s="542"/>
      <c r="D37" s="353" t="s">
        <v>290</v>
      </c>
      <c r="E37" s="354"/>
      <c r="F37" s="471"/>
      <c r="G37" s="437">
        <f>IF('Orientações no Período'!J82&lt;16,'Orientações no Período'!J82,16)</f>
        <v>0</v>
      </c>
      <c r="H37" s="513"/>
      <c r="I37" s="176"/>
      <c r="J37" s="412"/>
      <c r="K37" s="356"/>
      <c r="L37" s="370" t="s">
        <v>352</v>
      </c>
      <c r="M37" s="371"/>
      <c r="N37" s="372"/>
      <c r="O37" s="377"/>
      <c r="P37" s="388">
        <f>'Atividades Complementares'!I29</f>
        <v>0</v>
      </c>
      <c r="Q37" s="349"/>
      <c r="S37" s="384"/>
      <c r="T37" s="356"/>
      <c r="U37" s="493"/>
      <c r="V37" s="206" t="s">
        <v>85</v>
      </c>
      <c r="W37" s="377"/>
      <c r="X37" s="23">
        <f>IF('Atividades de Pesquisa'!H11&gt;12,12,'Atividades de Pesquisa'!H11)</f>
        <v>0</v>
      </c>
      <c r="Y37" s="349"/>
    </row>
    <row r="38" spans="2:25" s="70" customFormat="1" ht="17.25" customHeight="1" thickBot="1" x14ac:dyDescent="0.3">
      <c r="B38" s="384"/>
      <c r="C38" s="543"/>
      <c r="D38" s="544"/>
      <c r="E38" s="545"/>
      <c r="F38" s="472"/>
      <c r="G38" s="438"/>
      <c r="H38" s="514"/>
      <c r="I38" s="176"/>
      <c r="J38" s="412"/>
      <c r="K38" s="363"/>
      <c r="L38" s="373"/>
      <c r="M38" s="374"/>
      <c r="N38" s="375"/>
      <c r="O38" s="378"/>
      <c r="P38" s="389"/>
      <c r="Q38" s="350"/>
      <c r="S38" s="384"/>
      <c r="T38" s="356"/>
      <c r="U38" s="493"/>
      <c r="V38" s="206" t="s">
        <v>86</v>
      </c>
      <c r="W38" s="377"/>
      <c r="X38" s="23">
        <f>IF('Atividades de Pesquisa'!H12&gt;10,10,'Atividades de Pesquisa'!H12)</f>
        <v>0</v>
      </c>
      <c r="Y38" s="349"/>
    </row>
    <row r="39" spans="2:25" s="70" customFormat="1" ht="21.75" customHeight="1" thickBot="1" x14ac:dyDescent="0.3">
      <c r="B39" s="384" t="s">
        <v>247</v>
      </c>
      <c r="C39" s="399" t="s">
        <v>293</v>
      </c>
      <c r="D39" s="409" t="s">
        <v>384</v>
      </c>
      <c r="E39" s="410"/>
      <c r="F39" s="345" t="s">
        <v>161</v>
      </c>
      <c r="G39" s="22">
        <f>IF('Outras Atividades Acadêmicas'!J32&lt;8,'Outras Atividades Acadêmicas'!J32,8)</f>
        <v>0</v>
      </c>
      <c r="H39" s="348">
        <f>G39+IF(SUM(G40:G43)&gt;8,8,SUM(G40:G43))+IF(SUM(G44:G46)&gt;8,8,SUM(G44:G46))</f>
        <v>0</v>
      </c>
      <c r="I39" s="176"/>
      <c r="J39" s="412" t="s">
        <v>254</v>
      </c>
      <c r="K39" s="495" t="s">
        <v>280</v>
      </c>
      <c r="L39" s="425" t="s">
        <v>40</v>
      </c>
      <c r="M39" s="426"/>
      <c r="N39" s="427"/>
      <c r="O39" s="369" t="s">
        <v>281</v>
      </c>
      <c r="P39" s="22">
        <f>'Atividades Complementares'!I30</f>
        <v>0</v>
      </c>
      <c r="Q39" s="408">
        <f>IF(SUM(P39:P45)&gt;4,4,SUM(P39:P45))</f>
        <v>0</v>
      </c>
      <c r="S39" s="384" t="s">
        <v>252</v>
      </c>
      <c r="T39" s="363"/>
      <c r="U39" s="494"/>
      <c r="V39" s="220" t="s">
        <v>87</v>
      </c>
      <c r="W39" s="378"/>
      <c r="X39" s="15">
        <f>IF('Atividades de Pesquisa'!H13&gt;12,12,'Atividades de Pesquisa'!H13)</f>
        <v>0</v>
      </c>
      <c r="Y39" s="350"/>
    </row>
    <row r="40" spans="2:25" s="70" customFormat="1" ht="53.25" customHeight="1" thickBot="1" x14ac:dyDescent="0.3">
      <c r="B40" s="384"/>
      <c r="C40" s="400"/>
      <c r="D40" s="351" t="s">
        <v>331</v>
      </c>
      <c r="E40" s="352"/>
      <c r="F40" s="346"/>
      <c r="G40" s="23">
        <f>IF('Outras Atividades Acadêmicas'!J33&lt;8,'Outras Atividades Acadêmicas'!J33,8)</f>
        <v>0</v>
      </c>
      <c r="H40" s="349"/>
      <c r="I40" s="176"/>
      <c r="J40" s="412"/>
      <c r="K40" s="495"/>
      <c r="L40" s="396" t="s">
        <v>351</v>
      </c>
      <c r="M40" s="397"/>
      <c r="N40" s="398"/>
      <c r="O40" s="369"/>
      <c r="P40" s="23">
        <f>'Atividades Complementares'!I31</f>
        <v>0</v>
      </c>
      <c r="Q40" s="408"/>
      <c r="S40" s="384"/>
      <c r="T40" s="355" t="s">
        <v>129</v>
      </c>
      <c r="U40" s="379" t="s">
        <v>122</v>
      </c>
      <c r="V40" s="380"/>
      <c r="W40" s="239" t="s">
        <v>437</v>
      </c>
      <c r="X40" s="223">
        <f>IF('Atividades de Pesquisa'!H14&gt;6,6,'Atividades de Pesquisa'!H14)</f>
        <v>0</v>
      </c>
      <c r="Y40" s="348">
        <f>SUM(X40:X46)</f>
        <v>0</v>
      </c>
    </row>
    <row r="41" spans="2:25" s="70" customFormat="1" ht="27" customHeight="1" thickBot="1" x14ac:dyDescent="0.3">
      <c r="B41" s="384"/>
      <c r="C41" s="400"/>
      <c r="D41" s="351" t="s">
        <v>332</v>
      </c>
      <c r="E41" s="352"/>
      <c r="F41" s="346"/>
      <c r="G41" s="23">
        <f>IF('Outras Atividades Acadêmicas'!J34&lt;8,'Outras Atividades Acadêmicas'!J34,8)</f>
        <v>0</v>
      </c>
      <c r="H41" s="349"/>
      <c r="I41" s="176"/>
      <c r="J41" s="412"/>
      <c r="K41" s="495"/>
      <c r="L41" s="357" t="s">
        <v>43</v>
      </c>
      <c r="M41" s="358"/>
      <c r="N41" s="359"/>
      <c r="O41" s="369"/>
      <c r="P41" s="23">
        <f>'Atividades Complementares'!I32</f>
        <v>0</v>
      </c>
      <c r="Q41" s="408"/>
      <c r="S41" s="384"/>
      <c r="T41" s="356"/>
      <c r="U41" s="381" t="s">
        <v>360</v>
      </c>
      <c r="V41" s="75" t="s">
        <v>92</v>
      </c>
      <c r="W41" s="342" t="s">
        <v>350</v>
      </c>
      <c r="X41" s="22">
        <f>'Atividades de Pesquisa'!H15</f>
        <v>0</v>
      </c>
      <c r="Y41" s="349"/>
    </row>
    <row r="42" spans="2:25" s="70" customFormat="1" ht="34.5" customHeight="1" thickBot="1" x14ac:dyDescent="0.3">
      <c r="B42" s="384"/>
      <c r="C42" s="400"/>
      <c r="D42" s="351" t="s">
        <v>333</v>
      </c>
      <c r="E42" s="352"/>
      <c r="F42" s="346"/>
      <c r="G42" s="23">
        <f>IF('Outras Atividades Acadêmicas'!J35&lt;8,'Outras Atividades Acadêmicas'!J35,8)</f>
        <v>0</v>
      </c>
      <c r="H42" s="349"/>
      <c r="I42" s="176"/>
      <c r="J42" s="412"/>
      <c r="K42" s="495"/>
      <c r="L42" s="357" t="s">
        <v>44</v>
      </c>
      <c r="M42" s="358"/>
      <c r="N42" s="411"/>
      <c r="O42" s="369"/>
      <c r="P42" s="23">
        <f>'Atividades Complementares'!I33</f>
        <v>0</v>
      </c>
      <c r="Q42" s="408"/>
      <c r="S42" s="384"/>
      <c r="T42" s="356"/>
      <c r="U42" s="382"/>
      <c r="V42" s="206" t="s">
        <v>89</v>
      </c>
      <c r="W42" s="342"/>
      <c r="X42" s="23">
        <f>'Atividades de Pesquisa'!H16</f>
        <v>0</v>
      </c>
      <c r="Y42" s="349"/>
    </row>
    <row r="43" spans="2:25" s="70" customFormat="1" ht="32.25" customHeight="1" thickBot="1" x14ac:dyDescent="0.3">
      <c r="B43" s="384"/>
      <c r="C43" s="400"/>
      <c r="D43" s="343" t="s">
        <v>334</v>
      </c>
      <c r="E43" s="344"/>
      <c r="F43" s="347"/>
      <c r="G43" s="20">
        <f>IF('Outras Atividades Acadêmicas'!J36&lt;8,'Outras Atividades Acadêmicas'!J36,8)</f>
        <v>0</v>
      </c>
      <c r="H43" s="349"/>
      <c r="I43" s="176"/>
      <c r="J43" s="412"/>
      <c r="K43" s="495"/>
      <c r="L43" s="396" t="s">
        <v>45</v>
      </c>
      <c r="M43" s="397"/>
      <c r="N43" s="398"/>
      <c r="O43" s="369"/>
      <c r="P43" s="23">
        <f>'Atividades Complementares'!I34</f>
        <v>0</v>
      </c>
      <c r="Q43" s="408"/>
      <c r="S43" s="384"/>
      <c r="T43" s="356"/>
      <c r="U43" s="453" t="s">
        <v>125</v>
      </c>
      <c r="V43" s="76" t="s">
        <v>92</v>
      </c>
      <c r="W43" s="342"/>
      <c r="X43" s="23">
        <f>'Atividades de Pesquisa'!H17</f>
        <v>0</v>
      </c>
      <c r="Y43" s="349"/>
    </row>
    <row r="44" spans="2:25" s="70" customFormat="1" ht="29.25" customHeight="1" thickBot="1" x14ac:dyDescent="0.3">
      <c r="B44" s="384"/>
      <c r="C44" s="400"/>
      <c r="D44" s="409" t="s">
        <v>294</v>
      </c>
      <c r="E44" s="410"/>
      <c r="F44" s="345" t="s">
        <v>162</v>
      </c>
      <c r="G44" s="22">
        <f>IF('Outras Atividades Acadêmicas'!J37&lt;8,'Outras Atividades Acadêmicas'!J37,8)</f>
        <v>0</v>
      </c>
      <c r="H44" s="349"/>
      <c r="I44" s="176"/>
      <c r="J44" s="412"/>
      <c r="K44" s="495"/>
      <c r="L44" s="396" t="s">
        <v>46</v>
      </c>
      <c r="M44" s="397"/>
      <c r="N44" s="398"/>
      <c r="O44" s="369"/>
      <c r="P44" s="23">
        <f>'Atividades Complementares'!I35</f>
        <v>0</v>
      </c>
      <c r="Q44" s="408"/>
      <c r="S44" s="384"/>
      <c r="T44" s="356"/>
      <c r="U44" s="382"/>
      <c r="V44" s="206" t="s">
        <v>89</v>
      </c>
      <c r="W44" s="342"/>
      <c r="X44" s="23">
        <f>'Atividades de Pesquisa'!H18</f>
        <v>0</v>
      </c>
      <c r="Y44" s="349"/>
    </row>
    <row r="45" spans="2:25" s="70" customFormat="1" ht="27.75" customHeight="1" thickBot="1" x14ac:dyDescent="0.3">
      <c r="B45" s="384"/>
      <c r="C45" s="400"/>
      <c r="D45" s="351" t="s">
        <v>335</v>
      </c>
      <c r="E45" s="352"/>
      <c r="F45" s="346"/>
      <c r="G45" s="23">
        <f>IF('Outras Atividades Acadêmicas'!J38&lt;8,'Outras Atividades Acadêmicas'!J38,8)</f>
        <v>0</v>
      </c>
      <c r="H45" s="349"/>
      <c r="I45" s="176"/>
      <c r="J45" s="412"/>
      <c r="K45" s="495"/>
      <c r="L45" s="393" t="s">
        <v>47</v>
      </c>
      <c r="M45" s="394"/>
      <c r="N45" s="395"/>
      <c r="O45" s="369"/>
      <c r="P45" s="20">
        <f>'Atividades Complementares'!I36</f>
        <v>0</v>
      </c>
      <c r="Q45" s="408"/>
      <c r="S45" s="384"/>
      <c r="T45" s="356"/>
      <c r="U45" s="333" t="s">
        <v>126</v>
      </c>
      <c r="V45" s="334"/>
      <c r="W45" s="342"/>
      <c r="X45" s="23">
        <f>'Atividades de Pesquisa'!H19</f>
        <v>0</v>
      </c>
      <c r="Y45" s="349"/>
    </row>
    <row r="46" spans="2:25" s="70" customFormat="1" ht="26.25" customHeight="1" thickBot="1" x14ac:dyDescent="0.3">
      <c r="B46" s="385"/>
      <c r="C46" s="401"/>
      <c r="D46" s="463" t="s">
        <v>336</v>
      </c>
      <c r="E46" s="465"/>
      <c r="F46" s="346"/>
      <c r="G46" s="20">
        <f>IF('Outras Atividades Acadêmicas'!J39&lt;8,'Outras Atividades Acadêmicas'!J39,8)</f>
        <v>0</v>
      </c>
      <c r="H46" s="350"/>
      <c r="I46" s="176"/>
      <c r="J46" s="412"/>
      <c r="K46" s="422" t="s">
        <v>48</v>
      </c>
      <c r="L46" s="425" t="s">
        <v>349</v>
      </c>
      <c r="M46" s="426"/>
      <c r="N46" s="427"/>
      <c r="O46" s="376" t="s">
        <v>28</v>
      </c>
      <c r="P46" s="22">
        <f>'Atividades Complementares'!I37</f>
        <v>0</v>
      </c>
      <c r="Q46" s="348">
        <f>IF(SUM(P46:P51)&gt;10,10,SUM(P46:P51))</f>
        <v>0</v>
      </c>
      <c r="S46" s="384"/>
      <c r="T46" s="356"/>
      <c r="U46" s="450" t="s">
        <v>127</v>
      </c>
      <c r="V46" s="451"/>
      <c r="W46" s="342"/>
      <c r="X46" s="20">
        <f>'Atividades de Pesquisa'!H20</f>
        <v>0</v>
      </c>
      <c r="Y46" s="350"/>
    </row>
    <row r="47" spans="2:25" s="70" customFormat="1" ht="36" customHeight="1" thickBot="1" x14ac:dyDescent="0.3">
      <c r="B47" s="383" t="s">
        <v>314</v>
      </c>
      <c r="C47" s="399" t="s">
        <v>300</v>
      </c>
      <c r="D47" s="480" t="s">
        <v>337</v>
      </c>
      <c r="E47" s="481"/>
      <c r="F47" s="342" t="s">
        <v>79</v>
      </c>
      <c r="G47" s="22">
        <f>'Atividades Artísticas'!H6</f>
        <v>0</v>
      </c>
      <c r="H47" s="408">
        <f>SUM(G47:G55)</f>
        <v>0</v>
      </c>
      <c r="I47" s="178"/>
      <c r="J47" s="412"/>
      <c r="K47" s="423"/>
      <c r="L47" s="357" t="s">
        <v>348</v>
      </c>
      <c r="M47" s="358"/>
      <c r="N47" s="359"/>
      <c r="O47" s="377"/>
      <c r="P47" s="23">
        <f>'Atividades Complementares'!I38</f>
        <v>0</v>
      </c>
      <c r="Q47" s="349"/>
      <c r="S47" s="384"/>
      <c r="T47" s="355" t="s">
        <v>128</v>
      </c>
      <c r="U47" s="454" t="s">
        <v>129</v>
      </c>
      <c r="V47" s="429"/>
      <c r="W47" s="342" t="s">
        <v>89</v>
      </c>
      <c r="X47" s="22">
        <f>IF('Atividades de Pesquisa'!H21&gt;3,3,'Atividades de Pesquisa'!H21)</f>
        <v>0</v>
      </c>
      <c r="Y47" s="348">
        <f>SUM(X47:X49)</f>
        <v>0</v>
      </c>
    </row>
    <row r="48" spans="2:25" s="70" customFormat="1" ht="39.75" customHeight="1" thickBot="1" x14ac:dyDescent="0.3">
      <c r="B48" s="384"/>
      <c r="C48" s="400"/>
      <c r="D48" s="480" t="s">
        <v>338</v>
      </c>
      <c r="E48" s="481"/>
      <c r="F48" s="342"/>
      <c r="G48" s="23">
        <f>'Atividades Artísticas'!H7</f>
        <v>0</v>
      </c>
      <c r="H48" s="408"/>
      <c r="I48" s="178"/>
      <c r="J48" s="412"/>
      <c r="K48" s="423"/>
      <c r="L48" s="357" t="s">
        <v>347</v>
      </c>
      <c r="M48" s="358"/>
      <c r="N48" s="359"/>
      <c r="O48" s="377"/>
      <c r="P48" s="23">
        <f>'Atividades Complementares'!I39</f>
        <v>0</v>
      </c>
      <c r="Q48" s="349"/>
      <c r="S48" s="384"/>
      <c r="T48" s="356"/>
      <c r="U48" s="364" t="s">
        <v>130</v>
      </c>
      <c r="V48" s="431"/>
      <c r="W48" s="342"/>
      <c r="X48" s="23">
        <f>IF('Atividades de Pesquisa'!H22&gt;2,2,'Atividades de Pesquisa'!H22)</f>
        <v>0</v>
      </c>
      <c r="Y48" s="349"/>
    </row>
    <row r="49" spans="2:25" s="70" customFormat="1" ht="34.5" customHeight="1" thickBot="1" x14ac:dyDescent="0.3">
      <c r="B49" s="384"/>
      <c r="C49" s="400"/>
      <c r="D49" s="480" t="s">
        <v>339</v>
      </c>
      <c r="E49" s="481"/>
      <c r="F49" s="342"/>
      <c r="G49" s="23">
        <f>'Atividades Artísticas'!H8</f>
        <v>0</v>
      </c>
      <c r="H49" s="408"/>
      <c r="I49" s="178"/>
      <c r="J49" s="412"/>
      <c r="K49" s="423"/>
      <c r="L49" s="357" t="s">
        <v>346</v>
      </c>
      <c r="M49" s="358"/>
      <c r="N49" s="359"/>
      <c r="O49" s="377"/>
      <c r="P49" s="23">
        <f>'Atividades Complementares'!I40</f>
        <v>0</v>
      </c>
      <c r="Q49" s="349"/>
      <c r="S49" s="384"/>
      <c r="T49" s="356"/>
      <c r="U49" s="365" t="s">
        <v>131</v>
      </c>
      <c r="V49" s="366"/>
      <c r="W49" s="342"/>
      <c r="X49" s="20">
        <f>IF('Atividades de Pesquisa'!H23&gt;2,2,'Atividades de Pesquisa'!H23)</f>
        <v>0</v>
      </c>
      <c r="Y49" s="349"/>
    </row>
    <row r="50" spans="2:25" s="70" customFormat="1" ht="24" customHeight="1" thickBot="1" x14ac:dyDescent="0.3">
      <c r="B50" s="384"/>
      <c r="C50" s="400"/>
      <c r="D50" s="497" t="s">
        <v>340</v>
      </c>
      <c r="E50" s="498"/>
      <c r="F50" s="342"/>
      <c r="G50" s="23">
        <f>'Atividades Artísticas'!H9</f>
        <v>0</v>
      </c>
      <c r="H50" s="408"/>
      <c r="I50" s="178"/>
      <c r="J50" s="412"/>
      <c r="K50" s="423"/>
      <c r="L50" s="357" t="s">
        <v>53</v>
      </c>
      <c r="M50" s="358"/>
      <c r="N50" s="359"/>
      <c r="O50" s="377"/>
      <c r="P50" s="23">
        <f>'Atividades Complementares'!I41</f>
        <v>0</v>
      </c>
      <c r="Q50" s="349"/>
      <c r="S50" s="384"/>
      <c r="T50" s="355" t="s">
        <v>132</v>
      </c>
      <c r="U50" s="367" t="s">
        <v>345</v>
      </c>
      <c r="V50" s="368"/>
      <c r="W50" s="432" t="s">
        <v>134</v>
      </c>
      <c r="X50" s="22">
        <f>'Atividades de Pesquisa'!H24</f>
        <v>0</v>
      </c>
      <c r="Y50" s="348">
        <f>SUM(X50:X56)</f>
        <v>0</v>
      </c>
    </row>
    <row r="51" spans="2:25" s="70" customFormat="1" ht="33.75" customHeight="1" thickBot="1" x14ac:dyDescent="0.3">
      <c r="B51" s="384"/>
      <c r="C51" s="400"/>
      <c r="D51" s="499" t="s">
        <v>257</v>
      </c>
      <c r="E51" s="193" t="s">
        <v>84</v>
      </c>
      <c r="F51" s="496"/>
      <c r="G51" s="23">
        <f>'Atividades Artísticas'!H10</f>
        <v>0</v>
      </c>
      <c r="H51" s="408"/>
      <c r="I51" s="178"/>
      <c r="J51" s="412"/>
      <c r="K51" s="424"/>
      <c r="L51" s="402" t="s">
        <v>54</v>
      </c>
      <c r="M51" s="403"/>
      <c r="N51" s="404"/>
      <c r="O51" s="378"/>
      <c r="P51" s="20">
        <f>'Atividades Complementares'!I42</f>
        <v>0</v>
      </c>
      <c r="Q51" s="350"/>
      <c r="S51" s="384"/>
      <c r="T51" s="356"/>
      <c r="U51" s="364" t="s">
        <v>344</v>
      </c>
      <c r="V51" s="334"/>
      <c r="W51" s="433"/>
      <c r="X51" s="23">
        <f>'Atividades de Pesquisa'!H25</f>
        <v>0</v>
      </c>
      <c r="Y51" s="349"/>
    </row>
    <row r="52" spans="2:25" s="70" customFormat="1" ht="19.5" customHeight="1" thickBot="1" x14ac:dyDescent="0.3">
      <c r="B52" s="384"/>
      <c r="C52" s="400"/>
      <c r="D52" s="500"/>
      <c r="E52" s="194" t="s">
        <v>85</v>
      </c>
      <c r="F52" s="496"/>
      <c r="G52" s="23">
        <f>IF('Atividades Artísticas'!H11&gt;12,12,'Atividades Artísticas'!H11)</f>
        <v>0</v>
      </c>
      <c r="H52" s="408"/>
      <c r="I52" s="178"/>
      <c r="J52" s="412"/>
      <c r="K52" s="414" t="s">
        <v>56</v>
      </c>
      <c r="L52" s="419" t="s">
        <v>296</v>
      </c>
      <c r="M52" s="419"/>
      <c r="N52" s="419"/>
      <c r="O52" s="376" t="s">
        <v>297</v>
      </c>
      <c r="P52" s="444">
        <f>'Atividades Complementares'!I45</f>
        <v>0</v>
      </c>
      <c r="Q52" s="330">
        <f>IF(P52&lt;P55,P55,P52)</f>
        <v>0</v>
      </c>
      <c r="S52" s="384"/>
      <c r="T52" s="356"/>
      <c r="U52" s="364" t="s">
        <v>343</v>
      </c>
      <c r="V52" s="334"/>
      <c r="W52" s="433"/>
      <c r="X52" s="23">
        <f>IF('Atividades de Pesquisa'!H26&gt;2,2,'Atividades de Pesquisa'!H26)</f>
        <v>0</v>
      </c>
      <c r="Y52" s="349"/>
    </row>
    <row r="53" spans="2:25" s="70" customFormat="1" ht="28.5" customHeight="1" thickBot="1" x14ac:dyDescent="0.3">
      <c r="B53" s="384"/>
      <c r="C53" s="400"/>
      <c r="D53" s="500"/>
      <c r="E53" s="194" t="s">
        <v>86</v>
      </c>
      <c r="F53" s="496"/>
      <c r="G53" s="23">
        <f>IF('Atividades Artísticas'!H12&gt;10,10,'Atividades Artísticas'!H12)</f>
        <v>0</v>
      </c>
      <c r="H53" s="408"/>
      <c r="I53" s="72"/>
      <c r="J53" s="412"/>
      <c r="K53" s="415"/>
      <c r="L53" s="420"/>
      <c r="M53" s="420"/>
      <c r="N53" s="420"/>
      <c r="O53" s="377"/>
      <c r="P53" s="445"/>
      <c r="Q53" s="331"/>
      <c r="S53" s="384"/>
      <c r="T53" s="356"/>
      <c r="U53" s="364" t="s">
        <v>137</v>
      </c>
      <c r="V53" s="431"/>
      <c r="W53" s="433"/>
      <c r="X53" s="23">
        <f>IF('Atividades de Pesquisa'!H27&gt;2,2,'Atividades de Pesquisa'!H27)</f>
        <v>0</v>
      </c>
      <c r="Y53" s="349"/>
    </row>
    <row r="54" spans="2:25" s="70" customFormat="1" ht="24.75" customHeight="1" thickBot="1" x14ac:dyDescent="0.3">
      <c r="B54" s="384"/>
      <c r="C54" s="400"/>
      <c r="D54" s="501"/>
      <c r="E54" s="196" t="s">
        <v>87</v>
      </c>
      <c r="F54" s="496"/>
      <c r="G54" s="15">
        <f>IF('Atividades Artísticas'!H13&gt;12,12,'Atividades Artísticas'!H13)</f>
        <v>0</v>
      </c>
      <c r="H54" s="408"/>
      <c r="I54" s="178"/>
      <c r="J54" s="412"/>
      <c r="K54" s="415"/>
      <c r="L54" s="421"/>
      <c r="M54" s="421"/>
      <c r="N54" s="421"/>
      <c r="O54" s="377"/>
      <c r="P54" s="446"/>
      <c r="Q54" s="331"/>
      <c r="S54" s="384"/>
      <c r="T54" s="356"/>
      <c r="U54" s="364" t="s">
        <v>138</v>
      </c>
      <c r="V54" s="334"/>
      <c r="W54" s="433"/>
      <c r="X54" s="23">
        <f>IF('Atividades de Pesquisa'!H28&gt;2,2,'Atividades de Pesquisa'!H28)</f>
        <v>0</v>
      </c>
      <c r="Y54" s="349"/>
    </row>
    <row r="55" spans="2:25" s="1" customFormat="1" ht="36" customHeight="1" thickBot="1" x14ac:dyDescent="0.3">
      <c r="B55" s="384"/>
      <c r="C55" s="401"/>
      <c r="D55" s="406" t="s">
        <v>88</v>
      </c>
      <c r="E55" s="407"/>
      <c r="F55" s="24" t="s">
        <v>89</v>
      </c>
      <c r="G55" s="223">
        <f>'Atividades Artísticas'!H14</f>
        <v>0</v>
      </c>
      <c r="H55" s="408"/>
      <c r="I55" s="178"/>
      <c r="J55" s="412"/>
      <c r="K55" s="415"/>
      <c r="L55" s="417" t="s">
        <v>299</v>
      </c>
      <c r="M55" s="417"/>
      <c r="N55" s="417"/>
      <c r="O55" s="377"/>
      <c r="P55" s="442">
        <f>'Atividades Complementares'!I46</f>
        <v>0</v>
      </c>
      <c r="Q55" s="331"/>
      <c r="S55" s="384"/>
      <c r="T55" s="356"/>
      <c r="U55" s="364" t="s">
        <v>139</v>
      </c>
      <c r="V55" s="334"/>
      <c r="W55" s="433"/>
      <c r="X55" s="23">
        <f>IF('Atividades de Pesquisa'!H29&gt;2,2,'Atividades de Pesquisa'!H29)</f>
        <v>0</v>
      </c>
      <c r="Y55" s="349"/>
    </row>
    <row r="56" spans="2:25" s="1" customFormat="1" ht="27" customHeight="1" thickBot="1" x14ac:dyDescent="0.3">
      <c r="B56" s="384"/>
      <c r="C56" s="399" t="s">
        <v>359</v>
      </c>
      <c r="D56" s="405" t="s">
        <v>267</v>
      </c>
      <c r="E56" s="202" t="s">
        <v>92</v>
      </c>
      <c r="F56" s="376" t="s">
        <v>342</v>
      </c>
      <c r="G56" s="204">
        <f>'Atividades Artísticas'!H15</f>
        <v>0</v>
      </c>
      <c r="H56" s="348">
        <f>SUM(G56:G60)</f>
        <v>0</v>
      </c>
      <c r="I56" s="72"/>
      <c r="J56" s="412"/>
      <c r="K56" s="416"/>
      <c r="L56" s="418"/>
      <c r="M56" s="418"/>
      <c r="N56" s="418"/>
      <c r="O56" s="378"/>
      <c r="P56" s="443"/>
      <c r="Q56" s="332"/>
      <c r="S56" s="384"/>
      <c r="T56" s="363"/>
      <c r="U56" s="448" t="s">
        <v>140</v>
      </c>
      <c r="V56" s="452"/>
      <c r="W56" s="434"/>
      <c r="X56" s="23">
        <f>IF('Atividades de Pesquisa'!H30&gt;2,2,'Atividades de Pesquisa'!H30)</f>
        <v>0</v>
      </c>
      <c r="Y56" s="350"/>
    </row>
    <row r="57" spans="2:25" s="1" customFormat="1" ht="51" customHeight="1" thickBot="1" x14ac:dyDescent="0.3">
      <c r="B57" s="384"/>
      <c r="C57" s="400"/>
      <c r="D57" s="405"/>
      <c r="E57" s="203" t="s">
        <v>89</v>
      </c>
      <c r="F57" s="377"/>
      <c r="G57" s="205">
        <f>'Atividades Artísticas'!H16</f>
        <v>0</v>
      </c>
      <c r="H57" s="349"/>
      <c r="I57" s="72"/>
      <c r="J57" s="412"/>
      <c r="K57" s="414" t="s">
        <v>59</v>
      </c>
      <c r="L57" s="337" t="s">
        <v>341</v>
      </c>
      <c r="M57" s="337"/>
      <c r="N57" s="337"/>
      <c r="O57" s="439" t="s">
        <v>61</v>
      </c>
      <c r="P57" s="441">
        <f>'Atividades Complementares'!I47</f>
        <v>0</v>
      </c>
      <c r="Q57" s="330">
        <f>IF(H5="40h / DE",P57,IF(H5="20h",P59))</f>
        <v>0</v>
      </c>
      <c r="S57" s="384"/>
      <c r="T57" s="355" t="s">
        <v>141</v>
      </c>
      <c r="U57" s="428" t="s">
        <v>142</v>
      </c>
      <c r="V57" s="429"/>
      <c r="W57" s="77" t="s">
        <v>92</v>
      </c>
      <c r="X57" s="22">
        <f>'Atividades de Pesquisa'!H31</f>
        <v>0</v>
      </c>
      <c r="Y57" s="330">
        <f>SUM(X57:X60)</f>
        <v>0</v>
      </c>
    </row>
    <row r="58" spans="2:25" s="1" customFormat="1" ht="26.25" customHeight="1" x14ac:dyDescent="0.25">
      <c r="B58" s="384"/>
      <c r="C58" s="400"/>
      <c r="D58" s="390" t="s">
        <v>273</v>
      </c>
      <c r="E58" s="202" t="s">
        <v>92</v>
      </c>
      <c r="F58" s="377"/>
      <c r="G58" s="204">
        <f>'Atividades Artísticas'!H17</f>
        <v>0</v>
      </c>
      <c r="H58" s="349"/>
      <c r="I58" s="72"/>
      <c r="J58" s="412"/>
      <c r="K58" s="415"/>
      <c r="L58" s="338"/>
      <c r="M58" s="338"/>
      <c r="N58" s="338"/>
      <c r="O58" s="440"/>
      <c r="P58" s="437"/>
      <c r="Q58" s="331"/>
      <c r="S58" s="384"/>
      <c r="T58" s="356"/>
      <c r="U58" s="430"/>
      <c r="V58" s="431"/>
      <c r="W58" s="78" t="s">
        <v>437</v>
      </c>
      <c r="X58" s="23">
        <f>'Atividades de Pesquisa'!H32</f>
        <v>0</v>
      </c>
      <c r="Y58" s="331"/>
    </row>
    <row r="59" spans="2:25" s="1" customFormat="1" ht="27" customHeight="1" x14ac:dyDescent="0.25">
      <c r="B59" s="384"/>
      <c r="C59" s="400"/>
      <c r="D59" s="391"/>
      <c r="E59" s="386" t="s">
        <v>89</v>
      </c>
      <c r="F59" s="377"/>
      <c r="G59" s="388">
        <f>'Atividades Artísticas'!H18</f>
        <v>0</v>
      </c>
      <c r="H59" s="349"/>
      <c r="I59" s="72"/>
      <c r="J59" s="412"/>
      <c r="K59" s="415"/>
      <c r="L59" s="338"/>
      <c r="M59" s="338"/>
      <c r="N59" s="338"/>
      <c r="O59" s="435" t="s">
        <v>62</v>
      </c>
      <c r="P59" s="437">
        <f>'Atividades Complementares'!I48</f>
        <v>0</v>
      </c>
      <c r="Q59" s="331"/>
      <c r="S59" s="384"/>
      <c r="T59" s="356"/>
      <c r="U59" s="448" t="s">
        <v>143</v>
      </c>
      <c r="V59" s="449"/>
      <c r="W59" s="219" t="s">
        <v>92</v>
      </c>
      <c r="X59" s="23">
        <f>'Atividades de Pesquisa'!H33</f>
        <v>0</v>
      </c>
      <c r="Y59" s="331"/>
    </row>
    <row r="60" spans="2:25" s="1" customFormat="1" ht="26.25" customHeight="1" thickBot="1" x14ac:dyDescent="0.3">
      <c r="B60" s="385"/>
      <c r="C60" s="401"/>
      <c r="D60" s="392"/>
      <c r="E60" s="387"/>
      <c r="F60" s="378"/>
      <c r="G60" s="389"/>
      <c r="H60" s="350"/>
      <c r="I60" s="72"/>
      <c r="J60" s="413"/>
      <c r="K60" s="416"/>
      <c r="L60" s="447"/>
      <c r="M60" s="447"/>
      <c r="N60" s="447"/>
      <c r="O60" s="436"/>
      <c r="P60" s="438"/>
      <c r="Q60" s="332"/>
      <c r="S60" s="385"/>
      <c r="T60" s="363"/>
      <c r="U60" s="450"/>
      <c r="V60" s="451"/>
      <c r="W60" s="79" t="s">
        <v>437</v>
      </c>
      <c r="X60" s="20">
        <f>'Atividades de Pesquisa'!H34</f>
        <v>0</v>
      </c>
      <c r="Y60" s="332"/>
    </row>
    <row r="61" spans="2:25" s="1" customFormat="1" ht="21.95" customHeight="1" x14ac:dyDescent="0.25">
      <c r="B61" s="250"/>
      <c r="C61" s="250"/>
      <c r="D61" s="250"/>
      <c r="E61" s="250"/>
      <c r="F61" s="250">
        <f>'Docência - Disciplinas'!R59</f>
        <v>0</v>
      </c>
      <c r="G61" s="250"/>
      <c r="H61" s="250" t="str">
        <f>IF(H6="EBTT",IF(OR(AND(AND(H2="PT",H6="EBTT",H13/1.4&gt;=8),OR(H13/1.4+IF(H56&gt;4,4,H56)+IF(Y57&gt;4,4,Y57)+IF(G31&gt;4,4,G31)+IF(G28&gt;4,4,G28)+IF(G39+G30&gt;4,4,G39+G30)+IF(G29&gt;4,4,G29)+IF(G32&gt;4,4,G32)+IF(X41+X42+X43+X44&gt;4,4,X41+X42+X43+X44)+IF(X46&gt;4,4,X46)+IF(Y22&gt;4,4,Y22)+IF(P28&gt;4,4,P28)+IF(P23&gt;2,2,P23)+IF(P26&gt;2,2,P26)+IF(P47&gt;2,2,P47)+IF(P48&gt;2,2,P48)+IF(P50&gt;2,2,P50)+IF(P51&gt;1,1,P51)+IF(P29&gt;2,2,P29)+IF(P30&gt;1,1,P30)+IF(P31&gt;2,2,P31)+IF(P32&gt;2,2,P32)+IF(P33&gt;2,2,P33)+IF(P34&gt;2,2,P34)&gt;=14,H13/1.4&gt;=14)),AND(X45&gt;=1,H13/1.4&gt;=8),P16+P17&gt;=1,AND(P18&gt;=1,H13/1.4&gt;=4),AND(P19+P20+P25+P27+P21+P22+P24&gt;=4,H13/1.4&gt;=8),AND(H5="20h",H13/1.4&gt;=8),),"Suficiente","Insuficiente"),IF(H6="MS",IF(OR(H13/1.4&gt;=8,P16+P17&gt;=1,AND(P18&gt;=1,H13/1.4&gt;=4)),"Suficiente","Insuficiente")))</f>
        <v>Insuficiente</v>
      </c>
      <c r="I61" s="256"/>
      <c r="J61" s="250"/>
      <c r="K61" s="260"/>
    </row>
    <row r="62" spans="2:25" s="1" customFormat="1" ht="21.95" customHeight="1" x14ac:dyDescent="0.25">
      <c r="B62" s="250"/>
      <c r="C62" s="250"/>
      <c r="D62" s="250"/>
      <c r="E62" s="250"/>
      <c r="F62" s="522">
        <f>ROUND(F61,0)</f>
        <v>0</v>
      </c>
      <c r="G62" s="522">
        <f>IF(H5="40h / DE",IF(F62+F64+F66&gt;20,20,F62+F64+F66),IF(H5="20h",IF(F62+F64+F66&gt;14,14,F62+F64+F66),""))</f>
        <v>0</v>
      </c>
      <c r="H62" s="250"/>
      <c r="I62" s="256"/>
      <c r="J62" s="250"/>
      <c r="K62" s="260"/>
    </row>
    <row r="63" spans="2:25" s="70" customFormat="1" ht="15" customHeight="1" x14ac:dyDescent="0.25">
      <c r="B63" s="251"/>
      <c r="C63" s="251"/>
      <c r="D63" s="251"/>
      <c r="E63" s="251"/>
      <c r="F63" s="522"/>
      <c r="G63" s="522"/>
      <c r="H63" s="251"/>
      <c r="I63" s="257"/>
      <c r="J63" s="251"/>
      <c r="K63" s="261"/>
    </row>
    <row r="64" spans="2:25" s="70" customFormat="1" ht="15" customHeight="1" x14ac:dyDescent="0.25">
      <c r="B64" s="251"/>
      <c r="C64" s="251"/>
      <c r="D64" s="251"/>
      <c r="E64" s="251"/>
      <c r="F64" s="522">
        <f>'Docência - Estágio in Loco'!J65</f>
        <v>0</v>
      </c>
      <c r="G64" s="522"/>
      <c r="H64" s="258">
        <f>ROUND(G62,0)</f>
        <v>0</v>
      </c>
      <c r="I64" s="257"/>
      <c r="J64" s="251"/>
      <c r="K64" s="261"/>
    </row>
    <row r="65" spans="2:11" s="70" customFormat="1" ht="15" customHeight="1" x14ac:dyDescent="0.25">
      <c r="B65" s="251"/>
      <c r="C65" s="251"/>
      <c r="D65" s="251"/>
      <c r="E65" s="251"/>
      <c r="F65" s="522"/>
      <c r="G65" s="522"/>
      <c r="H65" s="251"/>
      <c r="I65" s="257"/>
      <c r="J65" s="251" t="str">
        <f>IF(G54="20h",IF(F62+F64+F66&gt;14,14,F62+F64+F66),"")</f>
        <v/>
      </c>
      <c r="K65" s="261"/>
    </row>
    <row r="66" spans="2:11" s="70" customFormat="1" ht="24.95" customHeight="1" x14ac:dyDescent="0.25">
      <c r="B66" s="251"/>
      <c r="C66" s="251"/>
      <c r="D66" s="251"/>
      <c r="E66" s="251"/>
      <c r="F66" s="252">
        <f>'Docência EAD'!R47</f>
        <v>0</v>
      </c>
      <c r="G66" s="522"/>
      <c r="H66" s="251"/>
      <c r="I66" s="257"/>
      <c r="J66" s="259"/>
      <c r="K66" s="261"/>
    </row>
    <row r="67" spans="2:11" s="70" customFormat="1" ht="23.25" customHeight="1" x14ac:dyDescent="0.25">
      <c r="B67" s="251"/>
      <c r="C67" s="251"/>
      <c r="D67" s="251"/>
      <c r="E67" s="251" t="s">
        <v>446</v>
      </c>
      <c r="F67" s="252">
        <f>'Docência - Disciplinas'!S58 + 'Docência EAD'!S47 + 'Orientações no Período'!M61</f>
        <v>0</v>
      </c>
      <c r="G67" s="250" t="str">
        <f>IF(H6="EBTT",IF(OR(AND(AND(H2="PT",H6="EBTT",G62&gt;=8),OR(G62+IF(H56&gt;4,4,H56)+IF(X57&gt;0,4,X57)+IF(X58&gt;0,3,X58)+IF(X59&gt;0,3,X59)+IF(X60&gt;0,2,X60)+IF(G31&gt;4,4,G31)+IF(G28&gt;4,4,G28)+IF(G30&gt;4,4,G30)+IF(G39&gt;0,4,G39)+IF(G29&gt;0,4,G29)+IF(G32&gt;4,4,G32)+IF(F68&gt;0,4,0)+IF(X41+X43&gt;0,4,X41+X43)+IF(X42+X44&gt;0,3,X42+X44)+IF(X46&gt;4,4,X46)+IF(X22+X24&gt;0,4,X22+X24)+IF(X23+X25&gt;0,3,X23+X25)+IF(X26&gt;1,2,X26)+IF(X46&gt;4,4,X46)+IF(P28&gt;4,4,P28)+IF(P23&gt;2,2,P23)+IF(P26&gt;2,2,P26)+IF(P47&gt;2,2,P47)+IF(P48&gt;2,2,P48)+IF(P50&gt;2,2,P50)+IF(P51&gt;1,1,P51)+IF(P29&gt;2,2,P29)+IF(P30&gt;1,1,P30)+IF(P31&gt;2,2,P31)+IF(P32&gt;2,2,P32)+IF(P33&gt;2,2,P33)+IF(P34&gt;2,2,P34)&gt;=14,G62&gt;=14)),AND(X45&gt;=1,G62&gt;=8),P16+P17&gt;=1,P55=40,AND(P55/20&gt;=1,G62&gt;=4),AND(P18&gt;=1,G62&gt;=4),AND(P19+P20+P25+P27+P21+P22+P24&gt;=4,G62&gt;=8),AND(F67&gt;0,G62&gt;=8),AND(H5="20h",G62&gt;=8),AND(H2="PF",G62&gt;=8)),"Suficiente","Insuficiente"),IF(H6="MS",IF(OR(G62&gt;=8,P16+P17&gt;=1,P55=40,AND(P55/20&gt;=1,G62&gt;=4),AND(P18&gt;=1,G62&gt;=4)),"Suficiente","Insuficiente")))</f>
        <v>Insuficiente</v>
      </c>
      <c r="H67" s="251"/>
      <c r="I67" s="257"/>
      <c r="J67" s="251"/>
      <c r="K67" s="261"/>
    </row>
    <row r="68" spans="2:11" s="70" customFormat="1" ht="36.75" customHeight="1" x14ac:dyDescent="0.25">
      <c r="B68" s="251"/>
      <c r="C68" s="251"/>
      <c r="D68" s="251"/>
      <c r="E68" s="251" t="s">
        <v>445</v>
      </c>
      <c r="F68" s="251">
        <f>'Docência - Disciplinas'!T58 + 'Docência EAD'!T47 + 'Orientações no Período'!N61</f>
        <v>0</v>
      </c>
      <c r="G68" s="251"/>
      <c r="H68" s="251"/>
      <c r="I68" s="257"/>
      <c r="J68" s="251"/>
      <c r="K68" s="261"/>
    </row>
    <row r="69" spans="2:11" s="70" customFormat="1" ht="15" customHeight="1" x14ac:dyDescent="0.25">
      <c r="C69" s="261"/>
      <c r="D69" s="261"/>
      <c r="E69" s="261"/>
      <c r="F69" s="261"/>
      <c r="G69" s="261"/>
      <c r="H69" s="261"/>
      <c r="I69" s="261"/>
      <c r="J69" s="261"/>
      <c r="K69" s="261"/>
    </row>
    <row r="70" spans="2:11" s="70" customFormat="1" ht="15" customHeight="1" x14ac:dyDescent="0.25">
      <c r="C70" s="261"/>
      <c r="D70" s="261"/>
      <c r="E70" s="261"/>
      <c r="F70" s="261"/>
      <c r="G70" s="261"/>
      <c r="H70" s="261"/>
      <c r="I70" s="261"/>
      <c r="J70" s="261"/>
      <c r="K70" s="261"/>
    </row>
    <row r="71" spans="2:11" s="70" customFormat="1" ht="24.95" customHeight="1" x14ac:dyDescent="0.25"/>
    <row r="72" spans="2:11" s="70" customFormat="1" ht="24.95" customHeight="1" x14ac:dyDescent="0.25"/>
    <row r="73" spans="2:11" s="70" customFormat="1" ht="24.95" customHeight="1" x14ac:dyDescent="0.25"/>
    <row r="74" spans="2:11" ht="75" customHeight="1" x14ac:dyDescent="0.25">
      <c r="I74" s="178"/>
    </row>
    <row r="75" spans="2:11" s="1" customFormat="1" ht="15" customHeight="1" x14ac:dyDescent="0.25"/>
    <row r="76" spans="2:11" s="1" customFormat="1" ht="24.95" customHeight="1" x14ac:dyDescent="0.25"/>
    <row r="77" spans="2:11" s="1" customFormat="1" ht="15" customHeight="1" x14ac:dyDescent="0.25"/>
    <row r="78" spans="2:11" s="1" customFormat="1" ht="24.95" customHeight="1" x14ac:dyDescent="0.25"/>
    <row r="79" spans="2:11" s="1" customFormat="1" ht="15" customHeight="1" x14ac:dyDescent="0.25"/>
    <row r="80" spans="2:11" s="1" customFormat="1" ht="24.95" customHeight="1" x14ac:dyDescent="0.25"/>
    <row r="81" spans="2:11" s="1" customFormat="1" ht="15" customHeight="1" x14ac:dyDescent="0.25"/>
    <row r="82" spans="2:11" s="1" customFormat="1" ht="15" customHeight="1" x14ac:dyDescent="0.25">
      <c r="I82" s="72"/>
    </row>
    <row r="83" spans="2:11" s="1" customFormat="1" ht="15" customHeight="1" x14ac:dyDescent="0.25">
      <c r="I83" s="72"/>
    </row>
    <row r="84" spans="2:11" s="1" customFormat="1" ht="15" customHeight="1" x14ac:dyDescent="0.25">
      <c r="I84" s="72"/>
    </row>
    <row r="85" spans="2:11" s="1" customFormat="1" ht="15" customHeight="1" x14ac:dyDescent="0.25">
      <c r="I85" s="72"/>
    </row>
    <row r="86" spans="2:11" s="1" customFormat="1" ht="32.1" customHeight="1" x14ac:dyDescent="0.25"/>
    <row r="87" spans="2:11" s="1" customFormat="1" ht="32.1" customHeight="1" x14ac:dyDescent="0.25"/>
    <row r="88" spans="2:11" ht="22.5" customHeight="1" x14ac:dyDescent="0.25">
      <c r="B88" s="1"/>
      <c r="C88" s="1"/>
      <c r="D88" s="1"/>
      <c r="K88" s="110"/>
    </row>
  </sheetData>
  <sheetProtection algorithmName="SHA-512" hashValue="I6bE9EuwXBfYtOtCmNtE6lIiFf9lZEgAsNLfDfTMzdG9lDqFR2E281rNqqeg7stbXeQK2uzKQI4EXQJLJy3sCQ==" saltValue="+DINH/Lgfs32rMfM2ECclA==" spinCount="100000" sheet="1" selectLockedCells="1"/>
  <mergeCells count="242">
    <mergeCell ref="F62:F63"/>
    <mergeCell ref="F64:F65"/>
    <mergeCell ref="G62:G66"/>
    <mergeCell ref="B10:E10"/>
    <mergeCell ref="F10:I10"/>
    <mergeCell ref="J10:M10"/>
    <mergeCell ref="O5:V10"/>
    <mergeCell ref="B12:C12"/>
    <mergeCell ref="D12:E12"/>
    <mergeCell ref="J12:K12"/>
    <mergeCell ref="L12:N12"/>
    <mergeCell ref="E15:E16"/>
    <mergeCell ref="B13:B38"/>
    <mergeCell ref="J16:J38"/>
    <mergeCell ref="C13:C18"/>
    <mergeCell ref="C19:C38"/>
    <mergeCell ref="S12:T12"/>
    <mergeCell ref="D37:E38"/>
    <mergeCell ref="U12:V12"/>
    <mergeCell ref="U13:V13"/>
    <mergeCell ref="P37:P38"/>
    <mergeCell ref="Q35:Q38"/>
    <mergeCell ref="L35:N35"/>
    <mergeCell ref="L36:N36"/>
    <mergeCell ref="H13:H18"/>
    <mergeCell ref="T29:T31"/>
    <mergeCell ref="D35:E35"/>
    <mergeCell ref="D36:E36"/>
    <mergeCell ref="L46:N46"/>
    <mergeCell ref="M22:N22"/>
    <mergeCell ref="K29:K34"/>
    <mergeCell ref="J13:J15"/>
    <mergeCell ref="H19:H38"/>
    <mergeCell ref="K35:K38"/>
    <mergeCell ref="K16:K28"/>
    <mergeCell ref="L30:N30"/>
    <mergeCell ref="L29:N29"/>
    <mergeCell ref="L31:N31"/>
    <mergeCell ref="L16:L18"/>
    <mergeCell ref="L19:L21"/>
    <mergeCell ref="L22:L28"/>
    <mergeCell ref="M16:N16"/>
    <mergeCell ref="M17:N17"/>
    <mergeCell ref="M18:N18"/>
    <mergeCell ref="M19:N19"/>
    <mergeCell ref="M20:N20"/>
    <mergeCell ref="M23:N23"/>
    <mergeCell ref="D45:E45"/>
    <mergeCell ref="K39:K45"/>
    <mergeCell ref="F47:F54"/>
    <mergeCell ref="D48:E48"/>
    <mergeCell ref="D49:E49"/>
    <mergeCell ref="D47:E47"/>
    <mergeCell ref="D50:E50"/>
    <mergeCell ref="D46:E46"/>
    <mergeCell ref="D51:D54"/>
    <mergeCell ref="U32:V32"/>
    <mergeCell ref="O29:O34"/>
    <mergeCell ref="Q29:Q34"/>
    <mergeCell ref="U30:U31"/>
    <mergeCell ref="U53:V53"/>
    <mergeCell ref="O46:O51"/>
    <mergeCell ref="L33:N33"/>
    <mergeCell ref="O16:O28"/>
    <mergeCell ref="Q16:Q28"/>
    <mergeCell ref="S13:S31"/>
    <mergeCell ref="U34:V34"/>
    <mergeCell ref="S32:S38"/>
    <mergeCell ref="U29:V29"/>
    <mergeCell ref="U21:V21"/>
    <mergeCell ref="U15:V15"/>
    <mergeCell ref="U16:V16"/>
    <mergeCell ref="U17:U20"/>
    <mergeCell ref="T22:T28"/>
    <mergeCell ref="U22:U23"/>
    <mergeCell ref="T13:T21"/>
    <mergeCell ref="U14:V14"/>
    <mergeCell ref="U26:V28"/>
    <mergeCell ref="Q13:Q15"/>
    <mergeCell ref="U33:V33"/>
    <mergeCell ref="U35:V35"/>
    <mergeCell ref="U36:U39"/>
    <mergeCell ref="S39:S60"/>
    <mergeCell ref="U54:V54"/>
    <mergeCell ref="Y29:Y31"/>
    <mergeCell ref="D29:E29"/>
    <mergeCell ref="K13:K15"/>
    <mergeCell ref="L13:N14"/>
    <mergeCell ref="L15:N15"/>
    <mergeCell ref="D21:E21"/>
    <mergeCell ref="D22:E22"/>
    <mergeCell ref="Y22:Y28"/>
    <mergeCell ref="D19:E19"/>
    <mergeCell ref="D20:E20"/>
    <mergeCell ref="D24:E24"/>
    <mergeCell ref="D25:E25"/>
    <mergeCell ref="D26:E26"/>
    <mergeCell ref="D28:E28"/>
    <mergeCell ref="F19:F38"/>
    <mergeCell ref="G37:G38"/>
    <mergeCell ref="G15:G16"/>
    <mergeCell ref="W13:W20"/>
    <mergeCell ref="D27:E27"/>
    <mergeCell ref="D23:E23"/>
    <mergeCell ref="D30:E30"/>
    <mergeCell ref="U24:U25"/>
    <mergeCell ref="W29:W31"/>
    <mergeCell ref="X26:X28"/>
    <mergeCell ref="L57:N60"/>
    <mergeCell ref="U59:V60"/>
    <mergeCell ref="T57:T60"/>
    <mergeCell ref="U55:V55"/>
    <mergeCell ref="U56:V56"/>
    <mergeCell ref="O35:O38"/>
    <mergeCell ref="U43:U44"/>
    <mergeCell ref="O39:O45"/>
    <mergeCell ref="Q39:Q45"/>
    <mergeCell ref="L40:N40"/>
    <mergeCell ref="L44:N44"/>
    <mergeCell ref="U47:V47"/>
    <mergeCell ref="U46:V46"/>
    <mergeCell ref="L50:N50"/>
    <mergeCell ref="Y32:Y39"/>
    <mergeCell ref="C56:C60"/>
    <mergeCell ref="L42:N42"/>
    <mergeCell ref="J39:J60"/>
    <mergeCell ref="K57:K60"/>
    <mergeCell ref="K52:K56"/>
    <mergeCell ref="L55:N56"/>
    <mergeCell ref="L52:N54"/>
    <mergeCell ref="K46:K51"/>
    <mergeCell ref="L39:N39"/>
    <mergeCell ref="U57:V58"/>
    <mergeCell ref="W50:W56"/>
    <mergeCell ref="U51:V51"/>
    <mergeCell ref="O59:O60"/>
    <mergeCell ref="P59:P60"/>
    <mergeCell ref="O57:O58"/>
    <mergeCell ref="P57:P58"/>
    <mergeCell ref="O52:O56"/>
    <mergeCell ref="P55:P56"/>
    <mergeCell ref="P52:P54"/>
    <mergeCell ref="Q46:Q51"/>
    <mergeCell ref="U48:V48"/>
    <mergeCell ref="Y57:Y60"/>
    <mergeCell ref="W47:W49"/>
    <mergeCell ref="B47:B60"/>
    <mergeCell ref="H56:H60"/>
    <mergeCell ref="E59:E60"/>
    <mergeCell ref="F56:F60"/>
    <mergeCell ref="G59:G60"/>
    <mergeCell ref="D58:D60"/>
    <mergeCell ref="L45:N45"/>
    <mergeCell ref="L41:N41"/>
    <mergeCell ref="L43:N43"/>
    <mergeCell ref="C39:C46"/>
    <mergeCell ref="C47:C55"/>
    <mergeCell ref="L51:N51"/>
    <mergeCell ref="L49:N49"/>
    <mergeCell ref="L48:N48"/>
    <mergeCell ref="L47:N47"/>
    <mergeCell ref="D56:D57"/>
    <mergeCell ref="D55:E55"/>
    <mergeCell ref="H47:H55"/>
    <mergeCell ref="D44:E44"/>
    <mergeCell ref="F44:F46"/>
    <mergeCell ref="D39:E39"/>
    <mergeCell ref="B39:B46"/>
    <mergeCell ref="D42:E42"/>
    <mergeCell ref="D41:E41"/>
    <mergeCell ref="Y13:Y21"/>
    <mergeCell ref="Y40:Y46"/>
    <mergeCell ref="Y47:Y49"/>
    <mergeCell ref="Y50:Y56"/>
    <mergeCell ref="T40:T46"/>
    <mergeCell ref="L32:N32"/>
    <mergeCell ref="L34:N34"/>
    <mergeCell ref="T32:T39"/>
    <mergeCell ref="U52:V52"/>
    <mergeCell ref="U49:V49"/>
    <mergeCell ref="T50:T56"/>
    <mergeCell ref="U50:V50"/>
    <mergeCell ref="T47:T49"/>
    <mergeCell ref="M25:N25"/>
    <mergeCell ref="M26:N26"/>
    <mergeCell ref="M27:N27"/>
    <mergeCell ref="M28:N28"/>
    <mergeCell ref="W22:W28"/>
    <mergeCell ref="L37:N38"/>
    <mergeCell ref="W32:W39"/>
    <mergeCell ref="U40:V40"/>
    <mergeCell ref="U41:U42"/>
    <mergeCell ref="W41:W46"/>
    <mergeCell ref="U45:V45"/>
    <mergeCell ref="D9:E9"/>
    <mergeCell ref="J7:K9"/>
    <mergeCell ref="F8:I9"/>
    <mergeCell ref="F7:I7"/>
    <mergeCell ref="H6:I6"/>
    <mergeCell ref="H5:I5"/>
    <mergeCell ref="F6:G6"/>
    <mergeCell ref="L7:M9"/>
    <mergeCell ref="Q57:Q60"/>
    <mergeCell ref="Q52:Q56"/>
    <mergeCell ref="M24:N24"/>
    <mergeCell ref="M21:N21"/>
    <mergeCell ref="E13:E14"/>
    <mergeCell ref="G13:G14"/>
    <mergeCell ref="D13:D18"/>
    <mergeCell ref="F13:F18"/>
    <mergeCell ref="D43:E43"/>
    <mergeCell ref="F39:F43"/>
    <mergeCell ref="H39:H46"/>
    <mergeCell ref="D40:E40"/>
    <mergeCell ref="D31:E31"/>
    <mergeCell ref="D32:E32"/>
    <mergeCell ref="D33:E33"/>
    <mergeCell ref="D34:E34"/>
    <mergeCell ref="B1:Y1"/>
    <mergeCell ref="B5:E5"/>
    <mergeCell ref="F5:G5"/>
    <mergeCell ref="B6:C6"/>
    <mergeCell ref="D6:E6"/>
    <mergeCell ref="B7:C7"/>
    <mergeCell ref="D7:E7"/>
    <mergeCell ref="W5:Y9"/>
    <mergeCell ref="N2:P3"/>
    <mergeCell ref="Q2:V2"/>
    <mergeCell ref="W2:Y2"/>
    <mergeCell ref="Q3:V3"/>
    <mergeCell ref="W3:Y3"/>
    <mergeCell ref="O4:T4"/>
    <mergeCell ref="V4:Y4"/>
    <mergeCell ref="J2:M6"/>
    <mergeCell ref="B3:I4"/>
    <mergeCell ref="H2:I2"/>
    <mergeCell ref="B2:G2"/>
    <mergeCell ref="N5:N6"/>
    <mergeCell ref="N7:N9"/>
    <mergeCell ref="B8:C8"/>
    <mergeCell ref="D8:E8"/>
    <mergeCell ref="B9:C9"/>
  </mergeCells>
  <dataValidations count="4">
    <dataValidation type="list" allowBlank="1" showInputMessage="1" showErrorMessage="1" error="Escolha entre PT: Plano de Trabalho ou  PF: Prog.Funcional" sqref="H2" xr:uid="{00000000-0002-0000-0000-000000000000}">
      <formula1>"PT,PF"</formula1>
    </dataValidation>
    <dataValidation type="list" allowBlank="1" showInputMessage="1" showErrorMessage="1" error="Escolha entre EBTT ou MS" sqref="H6" xr:uid="{00000000-0002-0000-0000-000001000000}">
      <formula1>"EBTT,MS"</formula1>
    </dataValidation>
    <dataValidation type="list" allowBlank="1" showInputMessage="1" showErrorMessage="1" error="Escolha entre MA,MG,NI,NF,PE,IT,AR ou VA" sqref="F8" xr:uid="{00000000-0002-0000-0000-000002000000}">
      <formula1>"MA,MG,NI,NF,PE,IT,AR,VA"</formula1>
    </dataValidation>
    <dataValidation type="list" allowBlank="1" showInputMessage="1" showErrorMessage="1" error="Escolha entre 20h ou 40h/DE" sqref="H5" xr:uid="{00000000-0002-0000-0000-000003000000}">
      <formula1>"40h / DE,20h"</formula1>
    </dataValidation>
  </dataValidations>
  <printOptions horizontalCentered="1" verticalCentered="1"/>
  <pageMargins left="0.23622047244094491" right="0.23622047244094491" top="0.19685039370078741" bottom="0.15748031496062992" header="0" footer="0"/>
  <pageSetup paperSize="9" scale="4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0">
    <pageSetUpPr fitToPage="1"/>
  </sheetPr>
  <dimension ref="B1:L52"/>
  <sheetViews>
    <sheetView showGridLines="0" showRowColHeaders="0" topLeftCell="B27" zoomScale="200" zoomScaleNormal="55" workbookViewId="0">
      <selection activeCell="G34" sqref="G34"/>
    </sheetView>
  </sheetViews>
  <sheetFormatPr defaultColWidth="9.140625" defaultRowHeight="12" x14ac:dyDescent="0.25"/>
  <cols>
    <col min="1" max="1" width="1.85546875" style="1" customWidth="1"/>
    <col min="2" max="2" width="9.42578125" style="1" customWidth="1"/>
    <col min="3" max="3" width="16.7109375" style="1" customWidth="1"/>
    <col min="4" max="4" width="29.42578125" style="1" customWidth="1"/>
    <col min="5" max="5" width="11.7109375" style="1" customWidth="1"/>
    <col min="6" max="6" width="11.42578125" style="1" customWidth="1"/>
    <col min="7" max="7" width="8.42578125" style="1" customWidth="1"/>
    <col min="8" max="8" width="9.85546875" style="1" customWidth="1"/>
    <col min="9" max="9" width="3.28515625" style="1" customWidth="1"/>
    <col min="10" max="10" width="9.140625" style="1" customWidth="1"/>
    <col min="11" max="16384" width="9.140625" style="1"/>
  </cols>
  <sheetData>
    <row r="1" spans="2:12" ht="15" customHeight="1" thickBot="1" x14ac:dyDescent="0.3"/>
    <row r="2" spans="2:12" ht="15" customHeight="1" thickBot="1" x14ac:dyDescent="0.3">
      <c r="B2" s="555" t="s">
        <v>320</v>
      </c>
      <c r="C2" s="556"/>
      <c r="D2" s="556"/>
      <c r="E2" s="556"/>
      <c r="F2" s="556"/>
      <c r="G2" s="556"/>
      <c r="H2" s="557"/>
    </row>
    <row r="3" spans="2:12" ht="15" customHeight="1" thickBot="1" x14ac:dyDescent="0.3"/>
    <row r="4" spans="2:12" ht="15" customHeight="1" x14ac:dyDescent="0.25">
      <c r="C4" s="639" t="s">
        <v>0</v>
      </c>
      <c r="D4" s="640"/>
      <c r="E4" s="643" t="s">
        <v>1</v>
      </c>
      <c r="F4" s="637" t="s">
        <v>2</v>
      </c>
      <c r="G4" s="643" t="s">
        <v>24</v>
      </c>
      <c r="H4" s="637" t="s">
        <v>5</v>
      </c>
    </row>
    <row r="5" spans="2:12" ht="15" customHeight="1" thickBot="1" x14ac:dyDescent="0.3">
      <c r="B5" s="54"/>
      <c r="C5" s="669"/>
      <c r="D5" s="670"/>
      <c r="E5" s="671"/>
      <c r="F5" s="638"/>
      <c r="G5" s="671"/>
      <c r="H5" s="638"/>
    </row>
    <row r="6" spans="2:12" ht="30" customHeight="1" x14ac:dyDescent="0.25">
      <c r="B6" s="674" t="s">
        <v>116</v>
      </c>
      <c r="C6" s="454" t="s">
        <v>117</v>
      </c>
      <c r="D6" s="429"/>
      <c r="E6" s="432" t="s">
        <v>118</v>
      </c>
      <c r="F6" s="6">
        <v>10</v>
      </c>
      <c r="G6" s="42"/>
      <c r="H6" s="6">
        <f>G6*F6</f>
        <v>0</v>
      </c>
    </row>
    <row r="7" spans="2:12" ht="30" customHeight="1" x14ac:dyDescent="0.25">
      <c r="B7" s="675"/>
      <c r="C7" s="364" t="s">
        <v>80</v>
      </c>
      <c r="D7" s="431"/>
      <c r="E7" s="433"/>
      <c r="F7" s="56">
        <v>6</v>
      </c>
      <c r="G7" s="42"/>
      <c r="H7" s="56">
        <f t="shared" ref="H7:H34" si="0">G7*F7</f>
        <v>0</v>
      </c>
    </row>
    <row r="8" spans="2:12" ht="15" customHeight="1" x14ac:dyDescent="0.25">
      <c r="B8" s="675"/>
      <c r="C8" s="627" t="s">
        <v>119</v>
      </c>
      <c r="D8" s="628"/>
      <c r="E8" s="433"/>
      <c r="F8" s="56">
        <v>4</v>
      </c>
      <c r="G8" s="42"/>
      <c r="H8" s="56">
        <f t="shared" si="0"/>
        <v>0</v>
      </c>
      <c r="J8" s="72"/>
    </row>
    <row r="9" spans="2:12" ht="15" customHeight="1" x14ac:dyDescent="0.25">
      <c r="B9" s="675"/>
      <c r="C9" s="629" t="s">
        <v>120</v>
      </c>
      <c r="D9" s="676"/>
      <c r="E9" s="433"/>
      <c r="F9" s="12">
        <v>3</v>
      </c>
      <c r="G9" s="42"/>
      <c r="H9" s="12">
        <f t="shared" si="0"/>
        <v>0</v>
      </c>
      <c r="L9" s="73"/>
    </row>
    <row r="10" spans="2:12" ht="15" customHeight="1" x14ac:dyDescent="0.25">
      <c r="B10" s="675"/>
      <c r="C10" s="677" t="s">
        <v>83</v>
      </c>
      <c r="D10" s="59" t="s">
        <v>84</v>
      </c>
      <c r="E10" s="433"/>
      <c r="F10" s="12">
        <v>12</v>
      </c>
      <c r="G10" s="42"/>
      <c r="H10" s="12">
        <f t="shared" si="0"/>
        <v>0</v>
      </c>
      <c r="J10" s="72"/>
    </row>
    <row r="11" spans="2:12" ht="15" customHeight="1" x14ac:dyDescent="0.25">
      <c r="B11" s="675"/>
      <c r="C11" s="678"/>
      <c r="D11" s="59" t="s">
        <v>85</v>
      </c>
      <c r="E11" s="433"/>
      <c r="F11" s="12">
        <v>6</v>
      </c>
      <c r="G11" s="42"/>
      <c r="H11" s="12">
        <f t="shared" si="0"/>
        <v>0</v>
      </c>
    </row>
    <row r="12" spans="2:12" ht="15" customHeight="1" x14ac:dyDescent="0.25">
      <c r="B12" s="675"/>
      <c r="C12" s="678"/>
      <c r="D12" s="59" t="s">
        <v>86</v>
      </c>
      <c r="E12" s="433"/>
      <c r="F12" s="12">
        <v>5</v>
      </c>
      <c r="G12" s="42"/>
      <c r="H12" s="12">
        <f t="shared" si="0"/>
        <v>0</v>
      </c>
    </row>
    <row r="13" spans="2:12" ht="15" customHeight="1" thickBot="1" x14ac:dyDescent="0.3">
      <c r="B13" s="675"/>
      <c r="C13" s="679"/>
      <c r="D13" s="59" t="s">
        <v>87</v>
      </c>
      <c r="E13" s="434"/>
      <c r="F13" s="17">
        <v>4</v>
      </c>
      <c r="G13" s="26"/>
      <c r="H13" s="17">
        <f t="shared" si="0"/>
        <v>0</v>
      </c>
    </row>
    <row r="14" spans="2:12" ht="24.95" customHeight="1" thickBot="1" x14ac:dyDescent="0.3">
      <c r="B14" s="623" t="s">
        <v>121</v>
      </c>
      <c r="C14" s="379" t="s">
        <v>122</v>
      </c>
      <c r="D14" s="380"/>
      <c r="E14" s="74" t="s">
        <v>89</v>
      </c>
      <c r="F14" s="6">
        <v>2</v>
      </c>
      <c r="G14" s="45"/>
      <c r="H14" s="6">
        <f t="shared" si="0"/>
        <v>0</v>
      </c>
    </row>
    <row r="15" spans="2:12" ht="20.100000000000001" customHeight="1" thickBot="1" x14ac:dyDescent="0.3">
      <c r="B15" s="624"/>
      <c r="C15" s="381" t="s">
        <v>123</v>
      </c>
      <c r="D15" s="75" t="s">
        <v>92</v>
      </c>
      <c r="E15" s="342" t="s">
        <v>124</v>
      </c>
      <c r="F15" s="12">
        <v>4</v>
      </c>
      <c r="G15" s="42"/>
      <c r="H15" s="56">
        <f t="shared" si="0"/>
        <v>0</v>
      </c>
    </row>
    <row r="16" spans="2:12" ht="20.100000000000001" customHeight="1" thickBot="1" x14ac:dyDescent="0.3">
      <c r="B16" s="624"/>
      <c r="C16" s="664"/>
      <c r="D16" s="59" t="s">
        <v>89</v>
      </c>
      <c r="E16" s="342"/>
      <c r="F16" s="12">
        <v>1</v>
      </c>
      <c r="G16" s="42"/>
      <c r="H16" s="56">
        <f t="shared" si="0"/>
        <v>0</v>
      </c>
    </row>
    <row r="17" spans="2:8" ht="20.100000000000001" customHeight="1" thickBot="1" x14ac:dyDescent="0.3">
      <c r="B17" s="624"/>
      <c r="C17" s="453" t="s">
        <v>125</v>
      </c>
      <c r="D17" s="76" t="s">
        <v>92</v>
      </c>
      <c r="E17" s="342"/>
      <c r="F17" s="12">
        <v>2</v>
      </c>
      <c r="G17" s="42"/>
      <c r="H17" s="12">
        <f t="shared" si="0"/>
        <v>0</v>
      </c>
    </row>
    <row r="18" spans="2:8" ht="20.100000000000001" customHeight="1" thickBot="1" x14ac:dyDescent="0.3">
      <c r="B18" s="624"/>
      <c r="C18" s="664"/>
      <c r="D18" s="59" t="s">
        <v>89</v>
      </c>
      <c r="E18" s="342"/>
      <c r="F18" s="12">
        <v>1</v>
      </c>
      <c r="G18" s="42"/>
      <c r="H18" s="12">
        <f t="shared" si="0"/>
        <v>0</v>
      </c>
    </row>
    <row r="19" spans="2:8" ht="15" customHeight="1" thickBot="1" x14ac:dyDescent="0.3">
      <c r="B19" s="624"/>
      <c r="C19" s="672" t="s">
        <v>126</v>
      </c>
      <c r="D19" s="673"/>
      <c r="E19" s="342"/>
      <c r="F19" s="12">
        <v>2</v>
      </c>
      <c r="G19" s="42"/>
      <c r="H19" s="12">
        <f t="shared" si="0"/>
        <v>0</v>
      </c>
    </row>
    <row r="20" spans="2:8" ht="15" customHeight="1" thickBot="1" x14ac:dyDescent="0.3">
      <c r="B20" s="625"/>
      <c r="C20" s="450" t="s">
        <v>127</v>
      </c>
      <c r="D20" s="451"/>
      <c r="E20" s="342"/>
      <c r="F20" s="25">
        <v>3</v>
      </c>
      <c r="G20" s="26"/>
      <c r="H20" s="12">
        <f t="shared" si="0"/>
        <v>0</v>
      </c>
    </row>
    <row r="21" spans="2:8" ht="19.5" customHeight="1" thickBot="1" x14ac:dyDescent="0.3">
      <c r="B21" s="623" t="s">
        <v>128</v>
      </c>
      <c r="C21" s="454" t="s">
        <v>129</v>
      </c>
      <c r="D21" s="429"/>
      <c r="E21" s="342" t="s">
        <v>89</v>
      </c>
      <c r="F21" s="6">
        <v>0.5</v>
      </c>
      <c r="G21" s="21"/>
      <c r="H21" s="179">
        <f t="shared" si="0"/>
        <v>0</v>
      </c>
    </row>
    <row r="22" spans="2:8" ht="18.75" customHeight="1" thickBot="1" x14ac:dyDescent="0.3">
      <c r="B22" s="624"/>
      <c r="C22" s="364" t="s">
        <v>398</v>
      </c>
      <c r="D22" s="431"/>
      <c r="E22" s="342"/>
      <c r="F22" s="12">
        <v>0.3</v>
      </c>
      <c r="G22" s="14"/>
      <c r="H22" s="180">
        <f t="shared" si="0"/>
        <v>0</v>
      </c>
    </row>
    <row r="23" spans="2:8" ht="23.25" customHeight="1" thickBot="1" x14ac:dyDescent="0.3">
      <c r="B23" s="625"/>
      <c r="C23" s="365" t="s">
        <v>131</v>
      </c>
      <c r="D23" s="366"/>
      <c r="E23" s="342"/>
      <c r="F23" s="25">
        <v>0.2</v>
      </c>
      <c r="G23" s="26"/>
      <c r="H23" s="181">
        <f t="shared" si="0"/>
        <v>0</v>
      </c>
    </row>
    <row r="24" spans="2:8" ht="15" customHeight="1" x14ac:dyDescent="0.25">
      <c r="B24" s="623" t="s">
        <v>132</v>
      </c>
      <c r="C24" s="367" t="s">
        <v>133</v>
      </c>
      <c r="D24" s="368"/>
      <c r="E24" s="432" t="s">
        <v>134</v>
      </c>
      <c r="F24" s="6">
        <v>15</v>
      </c>
      <c r="G24" s="21"/>
      <c r="H24" s="179">
        <f t="shared" si="0"/>
        <v>0</v>
      </c>
    </row>
    <row r="25" spans="2:8" ht="15" customHeight="1" x14ac:dyDescent="0.25">
      <c r="B25" s="624"/>
      <c r="C25" s="364" t="s">
        <v>135</v>
      </c>
      <c r="D25" s="334"/>
      <c r="E25" s="433"/>
      <c r="F25" s="12">
        <v>7.5</v>
      </c>
      <c r="G25" s="14"/>
      <c r="H25" s="180">
        <f t="shared" si="0"/>
        <v>0</v>
      </c>
    </row>
    <row r="26" spans="2:8" ht="15" customHeight="1" x14ac:dyDescent="0.25">
      <c r="B26" s="624"/>
      <c r="C26" s="364" t="s">
        <v>136</v>
      </c>
      <c r="D26" s="334"/>
      <c r="E26" s="433"/>
      <c r="F26" s="12">
        <v>1</v>
      </c>
      <c r="G26" s="14"/>
      <c r="H26" s="180">
        <f t="shared" si="0"/>
        <v>0</v>
      </c>
    </row>
    <row r="27" spans="2:8" ht="15" customHeight="1" x14ac:dyDescent="0.25">
      <c r="B27" s="624"/>
      <c r="C27" s="364" t="s">
        <v>137</v>
      </c>
      <c r="D27" s="431"/>
      <c r="E27" s="433"/>
      <c r="F27" s="12">
        <v>0.2</v>
      </c>
      <c r="G27" s="14"/>
      <c r="H27" s="180">
        <f t="shared" si="0"/>
        <v>0</v>
      </c>
    </row>
    <row r="28" spans="2:8" ht="24.95" customHeight="1" x14ac:dyDescent="0.25">
      <c r="B28" s="624"/>
      <c r="C28" s="364" t="s">
        <v>138</v>
      </c>
      <c r="D28" s="334"/>
      <c r="E28" s="433"/>
      <c r="F28" s="12">
        <v>0.2</v>
      </c>
      <c r="G28" s="14"/>
      <c r="H28" s="180">
        <f t="shared" si="0"/>
        <v>0</v>
      </c>
    </row>
    <row r="29" spans="2:8" ht="24.95" customHeight="1" x14ac:dyDescent="0.25">
      <c r="B29" s="624"/>
      <c r="C29" s="364" t="s">
        <v>139</v>
      </c>
      <c r="D29" s="334"/>
      <c r="E29" s="433"/>
      <c r="F29" s="12">
        <v>0.2</v>
      </c>
      <c r="G29" s="14"/>
      <c r="H29" s="180">
        <f t="shared" si="0"/>
        <v>0</v>
      </c>
    </row>
    <row r="30" spans="2:8" ht="24.95" customHeight="1" thickBot="1" x14ac:dyDescent="0.3">
      <c r="B30" s="624"/>
      <c r="C30" s="448" t="s">
        <v>140</v>
      </c>
      <c r="D30" s="452"/>
      <c r="E30" s="434"/>
      <c r="F30" s="25">
        <v>0.2</v>
      </c>
      <c r="G30" s="26"/>
      <c r="H30" s="181">
        <f t="shared" si="0"/>
        <v>0</v>
      </c>
    </row>
    <row r="31" spans="2:8" ht="23.25" customHeight="1" x14ac:dyDescent="0.25">
      <c r="B31" s="623" t="s">
        <v>141</v>
      </c>
      <c r="C31" s="454" t="s">
        <v>142</v>
      </c>
      <c r="D31" s="429"/>
      <c r="E31" s="77" t="s">
        <v>92</v>
      </c>
      <c r="F31" s="6">
        <v>2</v>
      </c>
      <c r="G31" s="21"/>
      <c r="H31" s="179">
        <f t="shared" si="0"/>
        <v>0</v>
      </c>
    </row>
    <row r="32" spans="2:8" ht="21" customHeight="1" x14ac:dyDescent="0.25">
      <c r="B32" s="624"/>
      <c r="C32" s="364"/>
      <c r="D32" s="431"/>
      <c r="E32" s="78" t="s">
        <v>89</v>
      </c>
      <c r="F32" s="12">
        <v>1</v>
      </c>
      <c r="G32" s="14"/>
      <c r="H32" s="180">
        <f t="shared" si="0"/>
        <v>0</v>
      </c>
    </row>
    <row r="33" spans="2:10" ht="21" customHeight="1" x14ac:dyDescent="0.25">
      <c r="B33" s="624"/>
      <c r="C33" s="364" t="s">
        <v>143</v>
      </c>
      <c r="D33" s="431"/>
      <c r="E33" s="78" t="s">
        <v>92</v>
      </c>
      <c r="F33" s="12">
        <v>2</v>
      </c>
      <c r="G33" s="14"/>
      <c r="H33" s="180">
        <f t="shared" si="0"/>
        <v>0</v>
      </c>
    </row>
    <row r="34" spans="2:10" ht="18.75" customHeight="1" thickBot="1" x14ac:dyDescent="0.3">
      <c r="B34" s="625"/>
      <c r="C34" s="365"/>
      <c r="D34" s="366"/>
      <c r="E34" s="79" t="s">
        <v>89</v>
      </c>
      <c r="F34" s="25">
        <v>1</v>
      </c>
      <c r="G34" s="26"/>
      <c r="H34" s="181">
        <f t="shared" si="0"/>
        <v>0</v>
      </c>
    </row>
    <row r="35" spans="2:10" ht="15" customHeight="1" x14ac:dyDescent="0.25"/>
    <row r="36" spans="2:10" ht="15" customHeight="1" x14ac:dyDescent="0.25">
      <c r="B36" s="67" t="s">
        <v>103</v>
      </c>
    </row>
    <row r="37" spans="2:10" ht="38.25" customHeight="1" x14ac:dyDescent="0.25">
      <c r="B37" s="680" t="s">
        <v>144</v>
      </c>
      <c r="C37" s="680"/>
      <c r="D37" s="680"/>
      <c r="E37" s="680"/>
      <c r="F37" s="680"/>
      <c r="G37" s="680"/>
      <c r="H37" s="680"/>
    </row>
    <row r="38" spans="2:10" ht="45.75" customHeight="1" x14ac:dyDescent="0.25">
      <c r="B38" s="680" t="s">
        <v>145</v>
      </c>
      <c r="C38" s="680"/>
      <c r="D38" s="680"/>
      <c r="E38" s="680"/>
      <c r="F38" s="680"/>
      <c r="G38" s="680"/>
      <c r="H38" s="680"/>
      <c r="J38" s="1" t="s">
        <v>173</v>
      </c>
    </row>
    <row r="39" spans="2:10" ht="30.75" customHeight="1" x14ac:dyDescent="0.25">
      <c r="B39" s="621" t="s">
        <v>146</v>
      </c>
      <c r="C39" s="621"/>
      <c r="D39" s="621"/>
      <c r="E39" s="621"/>
      <c r="F39" s="621"/>
      <c r="G39" s="621"/>
      <c r="H39" s="621"/>
    </row>
    <row r="40" spans="2:10" ht="14.25" customHeight="1" x14ac:dyDescent="0.25">
      <c r="B40" s="621" t="s">
        <v>147</v>
      </c>
      <c r="C40" s="621"/>
      <c r="D40" s="621"/>
      <c r="E40" s="621"/>
      <c r="F40" s="621"/>
      <c r="G40" s="621"/>
      <c r="H40" s="621"/>
    </row>
    <row r="41" spans="2:10" ht="27.75" customHeight="1" x14ac:dyDescent="0.25">
      <c r="B41" s="621" t="s">
        <v>108</v>
      </c>
      <c r="C41" s="621"/>
      <c r="D41" s="621"/>
      <c r="E41" s="621"/>
      <c r="F41" s="621"/>
      <c r="G41" s="621"/>
      <c r="H41" s="621"/>
    </row>
    <row r="42" spans="2:10" ht="51.75" customHeight="1" x14ac:dyDescent="0.25">
      <c r="B42" s="621" t="s">
        <v>399</v>
      </c>
      <c r="C42" s="621"/>
      <c r="D42" s="621"/>
      <c r="E42" s="621"/>
      <c r="F42" s="621"/>
      <c r="G42" s="621"/>
      <c r="H42" s="621"/>
    </row>
    <row r="43" spans="2:10" ht="15" customHeight="1" x14ac:dyDescent="0.25">
      <c r="B43" s="621" t="s">
        <v>148</v>
      </c>
      <c r="C43" s="621"/>
      <c r="D43" s="621"/>
      <c r="E43" s="621"/>
      <c r="F43" s="621"/>
      <c r="G43" s="621"/>
      <c r="H43" s="621"/>
    </row>
    <row r="44" spans="2:10" ht="15" customHeight="1" x14ac:dyDescent="0.25">
      <c r="B44" s="621" t="s">
        <v>149</v>
      </c>
      <c r="C44" s="621"/>
      <c r="D44" s="621"/>
      <c r="E44" s="621"/>
      <c r="F44" s="621"/>
      <c r="G44" s="621"/>
      <c r="H44" s="621"/>
    </row>
    <row r="45" spans="2:10" ht="15" customHeight="1" x14ac:dyDescent="0.25">
      <c r="B45" s="621" t="s">
        <v>150</v>
      </c>
      <c r="C45" s="621"/>
      <c r="D45" s="621"/>
      <c r="E45" s="621"/>
      <c r="F45" s="621"/>
      <c r="G45" s="621"/>
      <c r="H45" s="621"/>
    </row>
    <row r="46" spans="2:10" ht="53.25" customHeight="1" x14ac:dyDescent="0.25">
      <c r="B46" s="621" t="s">
        <v>400</v>
      </c>
      <c r="C46" s="621"/>
      <c r="D46" s="621"/>
      <c r="E46" s="621"/>
      <c r="F46" s="621"/>
      <c r="G46" s="621"/>
      <c r="H46" s="621"/>
    </row>
    <row r="47" spans="2:10" ht="15" customHeight="1" x14ac:dyDescent="0.25">
      <c r="B47" s="621" t="s">
        <v>112</v>
      </c>
      <c r="C47" s="621"/>
      <c r="D47" s="621"/>
      <c r="E47" s="621"/>
      <c r="F47" s="621"/>
      <c r="G47" s="621"/>
      <c r="H47" s="621"/>
    </row>
    <row r="48" spans="2:10" ht="15" customHeight="1" x14ac:dyDescent="0.25">
      <c r="B48" s="621" t="s">
        <v>151</v>
      </c>
      <c r="C48" s="621"/>
      <c r="D48" s="621"/>
      <c r="E48" s="621"/>
      <c r="F48" s="621"/>
      <c r="G48" s="621"/>
      <c r="H48" s="621"/>
    </row>
    <row r="49" spans="2:8" ht="15" customHeight="1" x14ac:dyDescent="0.25">
      <c r="B49" s="621" t="s">
        <v>152</v>
      </c>
      <c r="C49" s="621"/>
      <c r="D49" s="621"/>
      <c r="E49" s="621"/>
      <c r="F49" s="621"/>
      <c r="G49" s="621"/>
      <c r="H49" s="621"/>
    </row>
    <row r="50" spans="2:8" ht="15" customHeight="1" x14ac:dyDescent="0.25">
      <c r="B50" s="68"/>
      <c r="C50" s="68"/>
      <c r="D50" s="49"/>
      <c r="E50" s="49"/>
      <c r="F50" s="49"/>
      <c r="G50" s="49"/>
      <c r="H50" s="49"/>
    </row>
    <row r="51" spans="2:8" ht="15" customHeight="1" x14ac:dyDescent="0.25"/>
    <row r="52" spans="2:8" ht="15" customHeight="1" x14ac:dyDescent="0.25"/>
  </sheetData>
  <sheetProtection algorithmName="SHA-512" hashValue="6GX1S2hd8YVbgy42ec3eZ6QnQlBFsHUYXWqF34JQNrYQTbidbvtssfT44ihw9mDy8YNtEDwqQFOB8JB43Fy1YQ==" saltValue="M6ZPq31ef81YAVoTos8Q1A==" spinCount="100000" sheet="1" selectLockedCells="1"/>
  <mergeCells count="50">
    <mergeCell ref="B41:H41"/>
    <mergeCell ref="B49:H49"/>
    <mergeCell ref="B43:H43"/>
    <mergeCell ref="B44:H44"/>
    <mergeCell ref="B45:H45"/>
    <mergeCell ref="B46:H46"/>
    <mergeCell ref="B47:H47"/>
    <mergeCell ref="B48:H48"/>
    <mergeCell ref="B42:H42"/>
    <mergeCell ref="B40:H40"/>
    <mergeCell ref="B39:H39"/>
    <mergeCell ref="E24:E30"/>
    <mergeCell ref="C25:D25"/>
    <mergeCell ref="C26:D26"/>
    <mergeCell ref="B37:H37"/>
    <mergeCell ref="B38:H38"/>
    <mergeCell ref="C27:D27"/>
    <mergeCell ref="C28:D28"/>
    <mergeCell ref="C29:D29"/>
    <mergeCell ref="C30:D30"/>
    <mergeCell ref="B31:B34"/>
    <mergeCell ref="C31:D32"/>
    <mergeCell ref="C33:D34"/>
    <mergeCell ref="B24:B30"/>
    <mergeCell ref="C24:D24"/>
    <mergeCell ref="B21:B23"/>
    <mergeCell ref="C21:D21"/>
    <mergeCell ref="E21:E23"/>
    <mergeCell ref="C22:D22"/>
    <mergeCell ref="C23:D23"/>
    <mergeCell ref="C19:D19"/>
    <mergeCell ref="C20:D20"/>
    <mergeCell ref="B6:B13"/>
    <mergeCell ref="C6:D6"/>
    <mergeCell ref="E6:E13"/>
    <mergeCell ref="C7:D7"/>
    <mergeCell ref="C8:D8"/>
    <mergeCell ref="C9:D9"/>
    <mergeCell ref="C10:C13"/>
    <mergeCell ref="B14:B20"/>
    <mergeCell ref="C14:D14"/>
    <mergeCell ref="C15:C16"/>
    <mergeCell ref="E15:E20"/>
    <mergeCell ref="C17:C18"/>
    <mergeCell ref="B2:H2"/>
    <mergeCell ref="C4:D5"/>
    <mergeCell ref="E4:E5"/>
    <mergeCell ref="F4:F5"/>
    <mergeCell ref="G4:G5"/>
    <mergeCell ref="H4:H5"/>
  </mergeCells>
  <pageMargins left="0.511811024" right="0.511811024" top="0.78740157499999996" bottom="0.78740157499999996" header="0.31496062000000002" footer="0.31496062000000002"/>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pageSetUpPr fitToPage="1"/>
  </sheetPr>
  <dimension ref="B1:T121"/>
  <sheetViews>
    <sheetView showGridLines="0" showRowColHeaders="0" topLeftCell="D1" zoomScale="145" zoomScaleNormal="145" workbookViewId="0">
      <selection activeCell="L5" sqref="L5"/>
    </sheetView>
  </sheetViews>
  <sheetFormatPr defaultColWidth="8.85546875" defaultRowHeight="15" x14ac:dyDescent="0.25"/>
  <cols>
    <col min="1" max="1" width="5" customWidth="1"/>
    <col min="2" max="2" width="33.85546875" customWidth="1"/>
    <col min="3" max="3" width="14.85546875" customWidth="1"/>
    <col min="4" max="4" width="10.85546875" customWidth="1"/>
    <col min="5" max="5" width="9.42578125" customWidth="1"/>
    <col min="6" max="6" width="10" customWidth="1"/>
    <col min="9" max="9" width="14" customWidth="1"/>
    <col min="10" max="10" width="10.7109375" customWidth="1"/>
    <col min="11" max="11" width="12.140625" customWidth="1"/>
    <col min="12" max="12" width="13.42578125" customWidth="1"/>
    <col min="13" max="13" width="6.42578125" customWidth="1"/>
    <col min="14" max="14" width="8.42578125" customWidth="1"/>
    <col min="15" max="15" width="7.28515625" customWidth="1"/>
    <col min="16" max="16" width="13.42578125" customWidth="1"/>
    <col min="17" max="17" width="4.42578125" customWidth="1"/>
  </cols>
  <sheetData>
    <row r="1" spans="2:20" ht="15.75" thickBot="1" x14ac:dyDescent="0.3">
      <c r="M1" s="109"/>
    </row>
    <row r="2" spans="2:20" ht="15.75" thickBot="1" x14ac:dyDescent="0.3">
      <c r="B2" s="555" t="s">
        <v>325</v>
      </c>
      <c r="C2" s="556"/>
      <c r="D2" s="556"/>
      <c r="E2" s="556"/>
      <c r="F2" s="556"/>
      <c r="G2" s="556"/>
      <c r="H2" s="556"/>
      <c r="I2" s="556"/>
      <c r="J2" s="556"/>
      <c r="K2" s="556"/>
      <c r="L2" s="556"/>
      <c r="M2" s="556"/>
      <c r="N2" s="556"/>
      <c r="O2" s="556"/>
      <c r="P2" s="557"/>
    </row>
    <row r="3" spans="2:20" ht="15" customHeight="1" thickBot="1" x14ac:dyDescent="0.3">
      <c r="M3" s="153"/>
      <c r="N3" s="154"/>
      <c r="O3" s="154"/>
    </row>
    <row r="4" spans="2:20" ht="66" customHeight="1" x14ac:dyDescent="0.25">
      <c r="B4" s="234" t="s">
        <v>440</v>
      </c>
      <c r="C4" s="234" t="s">
        <v>193</v>
      </c>
      <c r="D4" s="234" t="s">
        <v>194</v>
      </c>
      <c r="E4" s="234" t="s">
        <v>220</v>
      </c>
      <c r="F4" s="234" t="s">
        <v>221</v>
      </c>
      <c r="G4" s="234" t="s">
        <v>222</v>
      </c>
      <c r="H4" s="234" t="s">
        <v>311</v>
      </c>
      <c r="I4" s="234" t="s">
        <v>223</v>
      </c>
      <c r="J4" s="234" t="s">
        <v>224</v>
      </c>
      <c r="K4" s="234" t="s">
        <v>312</v>
      </c>
      <c r="L4" s="234" t="s">
        <v>313</v>
      </c>
      <c r="M4" s="235" t="s">
        <v>195</v>
      </c>
      <c r="N4" s="235" t="s">
        <v>225</v>
      </c>
      <c r="O4" s="235" t="s">
        <v>226</v>
      </c>
      <c r="P4" s="234" t="s">
        <v>196</v>
      </c>
    </row>
    <row r="5" spans="2:20" ht="12.75" customHeight="1" x14ac:dyDescent="0.25">
      <c r="B5" s="221"/>
      <c r="C5" s="221"/>
      <c r="D5" s="221"/>
      <c r="E5" s="221"/>
      <c r="F5" s="221"/>
      <c r="G5" s="138"/>
      <c r="H5" s="138"/>
      <c r="I5" s="138"/>
      <c r="J5" s="138"/>
      <c r="K5" s="221"/>
      <c r="L5" s="221"/>
      <c r="M5" s="156" t="str">
        <f>IF(ISNUMBER(K5),(L5/K5)," ")</f>
        <v xml:space="preserve"> </v>
      </c>
      <c r="N5" s="156" t="str">
        <f>IF(H5="","",IF(H5="60 min",1.8,1.5))</f>
        <v/>
      </c>
      <c r="O5" s="156" t="str">
        <f>IF(ISNUMBER(G5),IF(I5&lt;=30,1,IF(I5&lt;=50,I5/30,1.7)),"")</f>
        <v/>
      </c>
      <c r="P5" s="156" t="str">
        <f>IF(AND(ISNUMBER(G5),ISNUMBER(M5),ISNUMBER(J5)),M5*(N5+O5)*G5/J5,"")</f>
        <v/>
      </c>
      <c r="R5" s="246">
        <f>IF(H5="",0,(G5*(LEFT(H5,2))/60)*M5/J5)</f>
        <v>0</v>
      </c>
      <c r="S5" s="246">
        <f t="shared" ref="S5:S57" si="0">IF(F5="PGSS",1,0)</f>
        <v>0</v>
      </c>
      <c r="T5" s="246">
        <f>IF(F5="PGLS",1,0)</f>
        <v>0</v>
      </c>
    </row>
    <row r="6" spans="2:20" ht="12.75" customHeight="1" x14ac:dyDescent="0.25">
      <c r="B6" s="221"/>
      <c r="C6" s="221"/>
      <c r="D6" s="221"/>
      <c r="E6" s="221"/>
      <c r="F6" s="221"/>
      <c r="G6" s="138"/>
      <c r="H6" s="138"/>
      <c r="I6" s="138"/>
      <c r="J6" s="138"/>
      <c r="K6" s="221"/>
      <c r="L6" s="221"/>
      <c r="M6" s="155" t="str">
        <f t="shared" ref="M6:M57" si="1">IF(ISNUMBER(K6),(L6/K6)," ")</f>
        <v xml:space="preserve"> </v>
      </c>
      <c r="N6" s="155" t="str">
        <f t="shared" ref="N6:N57" si="2">IF(H6="","",IF(H6="60 min",1.8,1.5))</f>
        <v/>
      </c>
      <c r="O6" s="156" t="str">
        <f t="shared" ref="O6:O57" si="3">IF(ISNUMBER(G6),IF(I6&lt;=30,1,IF(I6&lt;=50,I6/30,1.7)),"")</f>
        <v/>
      </c>
      <c r="P6" s="156" t="str">
        <f>IF(AND(ISNUMBER(G6),ISNUMBER(M6),ISNUMBER(J6)),M6*(N6+O6)*G6/J6,"")</f>
        <v/>
      </c>
      <c r="R6" s="246">
        <f t="shared" ref="R6:R57" si="4">IF(H6="",0,(G6*(LEFT(H6,2))/60)*M6/J6)</f>
        <v>0</v>
      </c>
      <c r="S6" s="246">
        <f t="shared" si="0"/>
        <v>0</v>
      </c>
      <c r="T6" s="246">
        <f t="shared" ref="T6:T57" si="5">IF(F6="PGLS",1,0)</f>
        <v>0</v>
      </c>
    </row>
    <row r="7" spans="2:20" ht="12.75" customHeight="1" x14ac:dyDescent="0.25">
      <c r="B7" s="221"/>
      <c r="C7" s="221"/>
      <c r="D7" s="221"/>
      <c r="E7" s="221"/>
      <c r="F7" s="221"/>
      <c r="G7" s="138"/>
      <c r="H7" s="138"/>
      <c r="I7" s="138"/>
      <c r="J7" s="138"/>
      <c r="K7" s="221"/>
      <c r="L7" s="221"/>
      <c r="M7" s="155" t="str">
        <f t="shared" si="1"/>
        <v xml:space="preserve"> </v>
      </c>
      <c r="N7" s="155" t="str">
        <f t="shared" si="2"/>
        <v/>
      </c>
      <c r="O7" s="156" t="str">
        <f t="shared" si="3"/>
        <v/>
      </c>
      <c r="P7" s="156" t="str">
        <f t="shared" ref="P7:P57" si="6">IF(AND(ISNUMBER(G7),ISNUMBER(M7),ISNUMBER(J7)),M7*(N7+O7)*G7/J7,"")</f>
        <v/>
      </c>
      <c r="R7" s="246">
        <f t="shared" si="4"/>
        <v>0</v>
      </c>
      <c r="S7" s="246">
        <f t="shared" si="0"/>
        <v>0</v>
      </c>
      <c r="T7" s="246">
        <f t="shared" si="5"/>
        <v>0</v>
      </c>
    </row>
    <row r="8" spans="2:20" ht="12.75" customHeight="1" x14ac:dyDescent="0.25">
      <c r="B8" s="221"/>
      <c r="C8" s="221"/>
      <c r="D8" s="221"/>
      <c r="E8" s="221"/>
      <c r="F8" s="221"/>
      <c r="G8" s="138"/>
      <c r="H8" s="138"/>
      <c r="I8" s="138"/>
      <c r="J8" s="138"/>
      <c r="K8" s="221"/>
      <c r="L8" s="221"/>
      <c r="M8" s="155" t="str">
        <f t="shared" si="1"/>
        <v xml:space="preserve"> </v>
      </c>
      <c r="N8" s="155" t="str">
        <f t="shared" si="2"/>
        <v/>
      </c>
      <c r="O8" s="156" t="str">
        <f t="shared" si="3"/>
        <v/>
      </c>
      <c r="P8" s="156" t="str">
        <f t="shared" si="6"/>
        <v/>
      </c>
      <c r="R8" s="246">
        <f t="shared" si="4"/>
        <v>0</v>
      </c>
      <c r="S8" s="246">
        <f t="shared" si="0"/>
        <v>0</v>
      </c>
      <c r="T8" s="246">
        <f t="shared" si="5"/>
        <v>0</v>
      </c>
    </row>
    <row r="9" spans="2:20" ht="12.75" customHeight="1" x14ac:dyDescent="0.25">
      <c r="B9" s="221"/>
      <c r="C9" s="221"/>
      <c r="D9" s="221"/>
      <c r="E9" s="221"/>
      <c r="F9" s="221"/>
      <c r="G9" s="138"/>
      <c r="H9" s="138"/>
      <c r="I9" s="138"/>
      <c r="J9" s="138"/>
      <c r="K9" s="221"/>
      <c r="L9" s="221"/>
      <c r="M9" s="155" t="str">
        <f t="shared" si="1"/>
        <v xml:space="preserve"> </v>
      </c>
      <c r="N9" s="155" t="str">
        <f t="shared" si="2"/>
        <v/>
      </c>
      <c r="O9" s="156" t="str">
        <f t="shared" si="3"/>
        <v/>
      </c>
      <c r="P9" s="156" t="str">
        <f t="shared" si="6"/>
        <v/>
      </c>
      <c r="R9" s="246">
        <f t="shared" si="4"/>
        <v>0</v>
      </c>
      <c r="S9" s="246">
        <f t="shared" si="0"/>
        <v>0</v>
      </c>
      <c r="T9" s="246">
        <f t="shared" si="5"/>
        <v>0</v>
      </c>
    </row>
    <row r="10" spans="2:20" ht="12.75" customHeight="1" x14ac:dyDescent="0.25">
      <c r="B10" s="221"/>
      <c r="C10" s="221"/>
      <c r="D10" s="221"/>
      <c r="E10" s="221"/>
      <c r="F10" s="221"/>
      <c r="G10" s="138"/>
      <c r="H10" s="138"/>
      <c r="I10" s="138"/>
      <c r="J10" s="138"/>
      <c r="K10" s="221"/>
      <c r="L10" s="221"/>
      <c r="M10" s="155" t="str">
        <f t="shared" si="1"/>
        <v xml:space="preserve"> </v>
      </c>
      <c r="N10" s="155" t="str">
        <f t="shared" si="2"/>
        <v/>
      </c>
      <c r="O10" s="156" t="str">
        <f t="shared" si="3"/>
        <v/>
      </c>
      <c r="P10" s="156" t="str">
        <f t="shared" si="6"/>
        <v/>
      </c>
      <c r="R10" s="246">
        <f t="shared" si="4"/>
        <v>0</v>
      </c>
      <c r="S10" s="246">
        <f t="shared" si="0"/>
        <v>0</v>
      </c>
      <c r="T10" s="246">
        <f t="shared" si="5"/>
        <v>0</v>
      </c>
    </row>
    <row r="11" spans="2:20" ht="12.75" customHeight="1" x14ac:dyDescent="0.25">
      <c r="B11" s="221"/>
      <c r="C11" s="221"/>
      <c r="D11" s="221"/>
      <c r="E11" s="221"/>
      <c r="F11" s="221"/>
      <c r="G11" s="138"/>
      <c r="H11" s="138"/>
      <c r="I11" s="138"/>
      <c r="J11" s="138"/>
      <c r="K11" s="221"/>
      <c r="L11" s="221"/>
      <c r="M11" s="155" t="str">
        <f t="shared" si="1"/>
        <v xml:space="preserve"> </v>
      </c>
      <c r="N11" s="155" t="str">
        <f t="shared" si="2"/>
        <v/>
      </c>
      <c r="O11" s="156" t="str">
        <f t="shared" si="3"/>
        <v/>
      </c>
      <c r="P11" s="156" t="str">
        <f t="shared" si="6"/>
        <v/>
      </c>
      <c r="R11" s="246">
        <f t="shared" si="4"/>
        <v>0</v>
      </c>
      <c r="S11" s="246">
        <f t="shared" si="0"/>
        <v>0</v>
      </c>
      <c r="T11" s="246">
        <f t="shared" si="5"/>
        <v>0</v>
      </c>
    </row>
    <row r="12" spans="2:20" ht="12.75" customHeight="1" x14ac:dyDescent="0.25">
      <c r="B12" s="221"/>
      <c r="C12" s="221"/>
      <c r="D12" s="221"/>
      <c r="E12" s="221"/>
      <c r="F12" s="221"/>
      <c r="G12" s="138"/>
      <c r="H12" s="138"/>
      <c r="I12" s="138"/>
      <c r="J12" s="138"/>
      <c r="K12" s="221"/>
      <c r="L12" s="221"/>
      <c r="M12" s="155" t="str">
        <f t="shared" si="1"/>
        <v xml:space="preserve"> </v>
      </c>
      <c r="N12" s="155" t="str">
        <f t="shared" si="2"/>
        <v/>
      </c>
      <c r="O12" s="156" t="str">
        <f t="shared" si="3"/>
        <v/>
      </c>
      <c r="P12" s="156" t="str">
        <f t="shared" si="6"/>
        <v/>
      </c>
      <c r="R12" s="246">
        <f t="shared" si="4"/>
        <v>0</v>
      </c>
      <c r="S12" s="246">
        <f t="shared" si="0"/>
        <v>0</v>
      </c>
      <c r="T12" s="246">
        <f t="shared" si="5"/>
        <v>0</v>
      </c>
    </row>
    <row r="13" spans="2:20" ht="12.75" customHeight="1" x14ac:dyDescent="0.25">
      <c r="B13" s="221"/>
      <c r="C13" s="221"/>
      <c r="D13" s="221"/>
      <c r="E13" s="221"/>
      <c r="F13" s="221"/>
      <c r="G13" s="138"/>
      <c r="H13" s="138"/>
      <c r="I13" s="138"/>
      <c r="J13" s="138"/>
      <c r="K13" s="221"/>
      <c r="L13" s="221"/>
      <c r="M13" s="155" t="str">
        <f t="shared" si="1"/>
        <v xml:space="preserve"> </v>
      </c>
      <c r="N13" s="155" t="str">
        <f t="shared" si="2"/>
        <v/>
      </c>
      <c r="O13" s="156" t="str">
        <f t="shared" si="3"/>
        <v/>
      </c>
      <c r="P13" s="156" t="str">
        <f t="shared" si="6"/>
        <v/>
      </c>
      <c r="R13" s="246">
        <f t="shared" si="4"/>
        <v>0</v>
      </c>
      <c r="S13" s="246">
        <f t="shared" si="0"/>
        <v>0</v>
      </c>
      <c r="T13" s="246">
        <f t="shared" si="5"/>
        <v>0</v>
      </c>
    </row>
    <row r="14" spans="2:20" ht="12.75" customHeight="1" x14ac:dyDescent="0.25">
      <c r="B14" s="221"/>
      <c r="C14" s="221"/>
      <c r="D14" s="221"/>
      <c r="E14" s="221"/>
      <c r="F14" s="221"/>
      <c r="G14" s="138"/>
      <c r="H14" s="138"/>
      <c r="I14" s="138"/>
      <c r="J14" s="138"/>
      <c r="K14" s="221"/>
      <c r="L14" s="221"/>
      <c r="M14" s="155" t="str">
        <f t="shared" si="1"/>
        <v xml:space="preserve"> </v>
      </c>
      <c r="N14" s="155" t="str">
        <f t="shared" si="2"/>
        <v/>
      </c>
      <c r="O14" s="156" t="str">
        <f t="shared" si="3"/>
        <v/>
      </c>
      <c r="P14" s="156" t="str">
        <f t="shared" si="6"/>
        <v/>
      </c>
      <c r="R14" s="246">
        <f t="shared" si="4"/>
        <v>0</v>
      </c>
      <c r="S14" s="246">
        <f t="shared" si="0"/>
        <v>0</v>
      </c>
      <c r="T14" s="246">
        <f t="shared" si="5"/>
        <v>0</v>
      </c>
    </row>
    <row r="15" spans="2:20" ht="12.75" customHeight="1" x14ac:dyDescent="0.25">
      <c r="B15" s="221"/>
      <c r="C15" s="221"/>
      <c r="D15" s="221"/>
      <c r="E15" s="221"/>
      <c r="F15" s="221"/>
      <c r="G15" s="138"/>
      <c r="H15" s="138"/>
      <c r="I15" s="138"/>
      <c r="J15" s="138"/>
      <c r="K15" s="221"/>
      <c r="L15" s="221"/>
      <c r="M15" s="155" t="str">
        <f t="shared" si="1"/>
        <v xml:space="preserve"> </v>
      </c>
      <c r="N15" s="155" t="str">
        <f t="shared" si="2"/>
        <v/>
      </c>
      <c r="O15" s="156" t="str">
        <f t="shared" si="3"/>
        <v/>
      </c>
      <c r="P15" s="156" t="str">
        <f t="shared" si="6"/>
        <v/>
      </c>
      <c r="R15" s="246">
        <f t="shared" si="4"/>
        <v>0</v>
      </c>
      <c r="S15" s="246">
        <f t="shared" si="0"/>
        <v>0</v>
      </c>
      <c r="T15" s="246">
        <f t="shared" si="5"/>
        <v>0</v>
      </c>
    </row>
    <row r="16" spans="2:20" ht="12.75" customHeight="1" x14ac:dyDescent="0.25">
      <c r="B16" s="221"/>
      <c r="C16" s="221"/>
      <c r="D16" s="221"/>
      <c r="E16" s="221"/>
      <c r="F16" s="221"/>
      <c r="G16" s="138"/>
      <c r="H16" s="138"/>
      <c r="I16" s="138"/>
      <c r="J16" s="138"/>
      <c r="K16" s="221"/>
      <c r="L16" s="221"/>
      <c r="M16" s="155" t="str">
        <f t="shared" si="1"/>
        <v xml:space="preserve"> </v>
      </c>
      <c r="N16" s="155" t="str">
        <f t="shared" si="2"/>
        <v/>
      </c>
      <c r="O16" s="156" t="str">
        <f t="shared" si="3"/>
        <v/>
      </c>
      <c r="P16" s="156" t="str">
        <f t="shared" si="6"/>
        <v/>
      </c>
      <c r="R16" s="246">
        <f t="shared" si="4"/>
        <v>0</v>
      </c>
      <c r="S16" s="246">
        <f t="shared" si="0"/>
        <v>0</v>
      </c>
      <c r="T16" s="246">
        <f t="shared" si="5"/>
        <v>0</v>
      </c>
    </row>
    <row r="17" spans="2:20" ht="12.75" customHeight="1" x14ac:dyDescent="0.25">
      <c r="B17" s="221"/>
      <c r="C17" s="221"/>
      <c r="D17" s="221"/>
      <c r="E17" s="221"/>
      <c r="F17" s="221"/>
      <c r="G17" s="138"/>
      <c r="H17" s="138"/>
      <c r="I17" s="138"/>
      <c r="J17" s="138"/>
      <c r="K17" s="221"/>
      <c r="L17" s="221"/>
      <c r="M17" s="155" t="str">
        <f t="shared" si="1"/>
        <v xml:space="preserve"> </v>
      </c>
      <c r="N17" s="155" t="str">
        <f t="shared" si="2"/>
        <v/>
      </c>
      <c r="O17" s="156" t="str">
        <f t="shared" si="3"/>
        <v/>
      </c>
      <c r="P17" s="156" t="str">
        <f t="shared" si="6"/>
        <v/>
      </c>
      <c r="R17" s="246">
        <f t="shared" si="4"/>
        <v>0</v>
      </c>
      <c r="S17" s="246">
        <f t="shared" si="0"/>
        <v>0</v>
      </c>
      <c r="T17" s="246">
        <f t="shared" si="5"/>
        <v>0</v>
      </c>
    </row>
    <row r="18" spans="2:20" ht="12.75" customHeight="1" x14ac:dyDescent="0.25">
      <c r="B18" s="221"/>
      <c r="C18" s="221"/>
      <c r="D18" s="221"/>
      <c r="E18" s="221"/>
      <c r="F18" s="221"/>
      <c r="G18" s="138"/>
      <c r="H18" s="138"/>
      <c r="I18" s="138"/>
      <c r="J18" s="138"/>
      <c r="K18" s="221"/>
      <c r="L18" s="221"/>
      <c r="M18" s="155" t="str">
        <f>IF(ISNUMBER(K18),(L18/K18)," ")</f>
        <v xml:space="preserve"> </v>
      </c>
      <c r="N18" s="155" t="str">
        <f>IF(H18="","",IF(H18="60 min",1.8,1.5))</f>
        <v/>
      </c>
      <c r="O18" s="156" t="str">
        <f>IF(ISNUMBER(G18),IF(I18&lt;=30,1,IF(I18&lt;=50,I18/30,1.7)),"")</f>
        <v/>
      </c>
      <c r="P18" s="156" t="str">
        <f>IF(AND(ISNUMBER(G18),ISNUMBER(M18),ISNUMBER(J18)),M18*(N18+O18)*G18/J18,"")</f>
        <v/>
      </c>
      <c r="R18" s="246">
        <f t="shared" si="4"/>
        <v>0</v>
      </c>
      <c r="S18" s="246">
        <f t="shared" si="0"/>
        <v>0</v>
      </c>
      <c r="T18" s="246">
        <f t="shared" si="5"/>
        <v>0</v>
      </c>
    </row>
    <row r="19" spans="2:20" ht="12.75" customHeight="1" x14ac:dyDescent="0.25">
      <c r="B19" s="221"/>
      <c r="C19" s="221"/>
      <c r="D19" s="221"/>
      <c r="E19" s="221"/>
      <c r="F19" s="221"/>
      <c r="G19" s="138"/>
      <c r="H19" s="138"/>
      <c r="I19" s="138"/>
      <c r="J19" s="138"/>
      <c r="K19" s="221"/>
      <c r="L19" s="221"/>
      <c r="M19" s="155" t="str">
        <f t="shared" si="1"/>
        <v xml:space="preserve"> </v>
      </c>
      <c r="N19" s="155" t="str">
        <f t="shared" si="2"/>
        <v/>
      </c>
      <c r="O19" s="156" t="str">
        <f t="shared" si="3"/>
        <v/>
      </c>
      <c r="P19" s="156" t="str">
        <f t="shared" si="6"/>
        <v/>
      </c>
      <c r="R19" s="246">
        <f t="shared" si="4"/>
        <v>0</v>
      </c>
      <c r="S19" s="246">
        <f t="shared" si="0"/>
        <v>0</v>
      </c>
      <c r="T19" s="246">
        <f t="shared" si="5"/>
        <v>0</v>
      </c>
    </row>
    <row r="20" spans="2:20" ht="12.75" customHeight="1" x14ac:dyDescent="0.25">
      <c r="B20" s="221"/>
      <c r="C20" s="221"/>
      <c r="D20" s="221"/>
      <c r="E20" s="221"/>
      <c r="F20" s="221"/>
      <c r="G20" s="138"/>
      <c r="H20" s="138"/>
      <c r="I20" s="138"/>
      <c r="J20" s="138"/>
      <c r="K20" s="221"/>
      <c r="L20" s="221"/>
      <c r="M20" s="155" t="str">
        <f t="shared" si="1"/>
        <v xml:space="preserve"> </v>
      </c>
      <c r="N20" s="155" t="str">
        <f t="shared" si="2"/>
        <v/>
      </c>
      <c r="O20" s="156" t="str">
        <f t="shared" si="3"/>
        <v/>
      </c>
      <c r="P20" s="156" t="str">
        <f t="shared" si="6"/>
        <v/>
      </c>
      <c r="R20" s="246">
        <f t="shared" si="4"/>
        <v>0</v>
      </c>
      <c r="S20" s="246">
        <f t="shared" si="0"/>
        <v>0</v>
      </c>
      <c r="T20" s="246">
        <f t="shared" si="5"/>
        <v>0</v>
      </c>
    </row>
    <row r="21" spans="2:20" ht="12.75" customHeight="1" x14ac:dyDescent="0.25">
      <c r="B21" s="221"/>
      <c r="C21" s="221"/>
      <c r="D21" s="221"/>
      <c r="E21" s="221"/>
      <c r="F21" s="221"/>
      <c r="G21" s="138"/>
      <c r="H21" s="138"/>
      <c r="I21" s="138"/>
      <c r="J21" s="138"/>
      <c r="K21" s="221"/>
      <c r="L21" s="221"/>
      <c r="M21" s="155" t="str">
        <f t="shared" si="1"/>
        <v xml:space="preserve"> </v>
      </c>
      <c r="N21" s="155" t="str">
        <f t="shared" si="2"/>
        <v/>
      </c>
      <c r="O21" s="156" t="str">
        <f t="shared" si="3"/>
        <v/>
      </c>
      <c r="P21" s="156" t="str">
        <f t="shared" si="6"/>
        <v/>
      </c>
      <c r="R21" s="246">
        <f t="shared" si="4"/>
        <v>0</v>
      </c>
      <c r="S21" s="246">
        <f t="shared" si="0"/>
        <v>0</v>
      </c>
      <c r="T21" s="246">
        <f t="shared" si="5"/>
        <v>0</v>
      </c>
    </row>
    <row r="22" spans="2:20" ht="12.75" customHeight="1" x14ac:dyDescent="0.25">
      <c r="B22" s="221"/>
      <c r="C22" s="221"/>
      <c r="D22" s="221"/>
      <c r="E22" s="221"/>
      <c r="F22" s="221"/>
      <c r="G22" s="138"/>
      <c r="H22" s="138"/>
      <c r="I22" s="138"/>
      <c r="J22" s="138"/>
      <c r="K22" s="221"/>
      <c r="L22" s="221"/>
      <c r="M22" s="155" t="str">
        <f>IF(ISNUMBER(K22),(L22/K22)," ")</f>
        <v xml:space="preserve"> </v>
      </c>
      <c r="N22" s="155" t="str">
        <f>IF(H22="","",IF(H22="60 min",1.8,1.5))</f>
        <v/>
      </c>
      <c r="O22" s="156" t="str">
        <f>IF(ISNUMBER(G22),IF(I22&lt;=30,1,IF(I22&lt;=50,I22/30,1.7)),"")</f>
        <v/>
      </c>
      <c r="P22" s="156" t="str">
        <f>IF(AND(ISNUMBER(G22),ISNUMBER(M22),ISNUMBER(J22)),M22*(N22+O22)*G22/J22,"")</f>
        <v/>
      </c>
      <c r="R22" s="246">
        <f t="shared" si="4"/>
        <v>0</v>
      </c>
      <c r="S22" s="246">
        <f t="shared" si="0"/>
        <v>0</v>
      </c>
      <c r="T22" s="246">
        <f t="shared" si="5"/>
        <v>0</v>
      </c>
    </row>
    <row r="23" spans="2:20" ht="12.75" customHeight="1" x14ac:dyDescent="0.25">
      <c r="B23" s="221"/>
      <c r="C23" s="221"/>
      <c r="D23" s="221"/>
      <c r="E23" s="221"/>
      <c r="F23" s="221"/>
      <c r="G23" s="138"/>
      <c r="H23" s="138"/>
      <c r="I23" s="138"/>
      <c r="J23" s="138"/>
      <c r="K23" s="221"/>
      <c r="L23" s="221"/>
      <c r="M23" s="155" t="str">
        <f t="shared" si="1"/>
        <v xml:space="preserve"> </v>
      </c>
      <c r="N23" s="155" t="str">
        <f t="shared" si="2"/>
        <v/>
      </c>
      <c r="O23" s="156" t="str">
        <f t="shared" si="3"/>
        <v/>
      </c>
      <c r="P23" s="156" t="str">
        <f t="shared" si="6"/>
        <v/>
      </c>
      <c r="R23" s="246">
        <f t="shared" si="4"/>
        <v>0</v>
      </c>
      <c r="S23" s="246">
        <f t="shared" si="0"/>
        <v>0</v>
      </c>
      <c r="T23" s="246">
        <f t="shared" si="5"/>
        <v>0</v>
      </c>
    </row>
    <row r="24" spans="2:20" ht="12.75" customHeight="1" x14ac:dyDescent="0.25">
      <c r="B24" s="221"/>
      <c r="C24" s="221"/>
      <c r="D24" s="221"/>
      <c r="E24" s="221"/>
      <c r="F24" s="221"/>
      <c r="G24" s="138"/>
      <c r="H24" s="138"/>
      <c r="I24" s="138"/>
      <c r="J24" s="138"/>
      <c r="K24" s="221"/>
      <c r="L24" s="221"/>
      <c r="M24" s="155" t="str">
        <f t="shared" si="1"/>
        <v xml:space="preserve"> </v>
      </c>
      <c r="N24" s="155" t="str">
        <f t="shared" si="2"/>
        <v/>
      </c>
      <c r="O24" s="156" t="str">
        <f t="shared" si="3"/>
        <v/>
      </c>
      <c r="P24" s="156" t="str">
        <f t="shared" si="6"/>
        <v/>
      </c>
      <c r="R24" s="246">
        <f t="shared" si="4"/>
        <v>0</v>
      </c>
      <c r="S24" s="246">
        <f t="shared" si="0"/>
        <v>0</v>
      </c>
      <c r="T24" s="246">
        <f t="shared" si="5"/>
        <v>0</v>
      </c>
    </row>
    <row r="25" spans="2:20" ht="12.75" customHeight="1" x14ac:dyDescent="0.25">
      <c r="B25" s="221"/>
      <c r="C25" s="221"/>
      <c r="D25" s="221"/>
      <c r="E25" s="221"/>
      <c r="F25" s="221"/>
      <c r="G25" s="138"/>
      <c r="H25" s="138"/>
      <c r="I25" s="138"/>
      <c r="J25" s="138"/>
      <c r="K25" s="221"/>
      <c r="L25" s="221"/>
      <c r="M25" s="155" t="str">
        <f t="shared" si="1"/>
        <v xml:space="preserve"> </v>
      </c>
      <c r="N25" s="155" t="str">
        <f t="shared" si="2"/>
        <v/>
      </c>
      <c r="O25" s="156" t="str">
        <f t="shared" si="3"/>
        <v/>
      </c>
      <c r="P25" s="156" t="str">
        <f t="shared" si="6"/>
        <v/>
      </c>
      <c r="R25" s="246">
        <f t="shared" si="4"/>
        <v>0</v>
      </c>
      <c r="S25" s="246">
        <f t="shared" si="0"/>
        <v>0</v>
      </c>
      <c r="T25" s="246">
        <f t="shared" si="5"/>
        <v>0</v>
      </c>
    </row>
    <row r="26" spans="2:20" ht="12.75" customHeight="1" x14ac:dyDescent="0.25">
      <c r="B26" s="221"/>
      <c r="C26" s="221"/>
      <c r="D26" s="221"/>
      <c r="E26" s="221"/>
      <c r="F26" s="221"/>
      <c r="G26" s="138"/>
      <c r="H26" s="138"/>
      <c r="I26" s="138"/>
      <c r="J26" s="138"/>
      <c r="K26" s="221"/>
      <c r="L26" s="221"/>
      <c r="M26" s="155" t="str">
        <f t="shared" si="1"/>
        <v xml:space="preserve"> </v>
      </c>
      <c r="N26" s="155" t="str">
        <f t="shared" si="2"/>
        <v/>
      </c>
      <c r="O26" s="156" t="str">
        <f t="shared" si="3"/>
        <v/>
      </c>
      <c r="P26" s="156" t="str">
        <f t="shared" si="6"/>
        <v/>
      </c>
      <c r="R26" s="246">
        <f t="shared" si="4"/>
        <v>0</v>
      </c>
      <c r="S26" s="246">
        <f t="shared" si="0"/>
        <v>0</v>
      </c>
      <c r="T26" s="246">
        <f t="shared" si="5"/>
        <v>0</v>
      </c>
    </row>
    <row r="27" spans="2:20" ht="12.75" customHeight="1" x14ac:dyDescent="0.25">
      <c r="B27" s="221"/>
      <c r="C27" s="221"/>
      <c r="D27" s="221"/>
      <c r="E27" s="221"/>
      <c r="F27" s="221"/>
      <c r="G27" s="138"/>
      <c r="H27" s="138"/>
      <c r="I27" s="138"/>
      <c r="J27" s="138"/>
      <c r="K27" s="221"/>
      <c r="L27" s="221"/>
      <c r="M27" s="155" t="str">
        <f t="shared" si="1"/>
        <v xml:space="preserve"> </v>
      </c>
      <c r="N27" s="155" t="str">
        <f t="shared" si="2"/>
        <v/>
      </c>
      <c r="O27" s="156" t="str">
        <f t="shared" si="3"/>
        <v/>
      </c>
      <c r="P27" s="156" t="str">
        <f t="shared" si="6"/>
        <v/>
      </c>
      <c r="R27" s="246">
        <f t="shared" si="4"/>
        <v>0</v>
      </c>
      <c r="S27" s="246">
        <f t="shared" si="0"/>
        <v>0</v>
      </c>
      <c r="T27" s="246">
        <f t="shared" si="5"/>
        <v>0</v>
      </c>
    </row>
    <row r="28" spans="2:20" ht="12.75" customHeight="1" x14ac:dyDescent="0.25">
      <c r="B28" s="221"/>
      <c r="C28" s="221"/>
      <c r="D28" s="221"/>
      <c r="E28" s="221"/>
      <c r="F28" s="221"/>
      <c r="G28" s="138"/>
      <c r="H28" s="138"/>
      <c r="I28" s="138"/>
      <c r="J28" s="138"/>
      <c r="K28" s="221"/>
      <c r="L28" s="221"/>
      <c r="M28" s="155" t="str">
        <f t="shared" si="1"/>
        <v xml:space="preserve"> </v>
      </c>
      <c r="N28" s="155" t="str">
        <f t="shared" si="2"/>
        <v/>
      </c>
      <c r="O28" s="156" t="str">
        <f t="shared" si="3"/>
        <v/>
      </c>
      <c r="P28" s="156" t="str">
        <f t="shared" si="6"/>
        <v/>
      </c>
      <c r="R28" s="246">
        <f t="shared" si="4"/>
        <v>0</v>
      </c>
      <c r="S28" s="246">
        <f t="shared" si="0"/>
        <v>0</v>
      </c>
      <c r="T28" s="246">
        <f t="shared" si="5"/>
        <v>0</v>
      </c>
    </row>
    <row r="29" spans="2:20" ht="12.75" customHeight="1" x14ac:dyDescent="0.25">
      <c r="B29" s="221"/>
      <c r="C29" s="221"/>
      <c r="D29" s="221"/>
      <c r="E29" s="221"/>
      <c r="F29" s="221"/>
      <c r="G29" s="138"/>
      <c r="H29" s="138"/>
      <c r="I29" s="138"/>
      <c r="J29" s="138"/>
      <c r="K29" s="221"/>
      <c r="L29" s="221"/>
      <c r="M29" s="155" t="str">
        <f t="shared" si="1"/>
        <v xml:space="preserve"> </v>
      </c>
      <c r="N29" s="155" t="str">
        <f t="shared" si="2"/>
        <v/>
      </c>
      <c r="O29" s="156" t="str">
        <f t="shared" si="3"/>
        <v/>
      </c>
      <c r="P29" s="156" t="str">
        <f t="shared" si="6"/>
        <v/>
      </c>
      <c r="R29" s="246">
        <f t="shared" si="4"/>
        <v>0</v>
      </c>
      <c r="S29" s="246">
        <f t="shared" si="0"/>
        <v>0</v>
      </c>
      <c r="T29" s="246">
        <f t="shared" si="5"/>
        <v>0</v>
      </c>
    </row>
    <row r="30" spans="2:20" ht="12.75" customHeight="1" x14ac:dyDescent="0.25">
      <c r="B30" s="221"/>
      <c r="C30" s="221"/>
      <c r="D30" s="221"/>
      <c r="E30" s="221"/>
      <c r="F30" s="221"/>
      <c r="G30" s="138"/>
      <c r="H30" s="138"/>
      <c r="I30" s="138"/>
      <c r="J30" s="138"/>
      <c r="K30" s="221"/>
      <c r="L30" s="221"/>
      <c r="M30" s="155" t="str">
        <f t="shared" si="1"/>
        <v xml:space="preserve"> </v>
      </c>
      <c r="N30" s="155" t="str">
        <f t="shared" si="2"/>
        <v/>
      </c>
      <c r="O30" s="156" t="str">
        <f t="shared" si="3"/>
        <v/>
      </c>
      <c r="P30" s="156" t="str">
        <f t="shared" si="6"/>
        <v/>
      </c>
      <c r="R30" s="246">
        <f t="shared" si="4"/>
        <v>0</v>
      </c>
      <c r="S30" s="246">
        <f t="shared" si="0"/>
        <v>0</v>
      </c>
      <c r="T30" s="246">
        <f t="shared" si="5"/>
        <v>0</v>
      </c>
    </row>
    <row r="31" spans="2:20" ht="12.75" customHeight="1" x14ac:dyDescent="0.25">
      <c r="B31" s="221"/>
      <c r="C31" s="221"/>
      <c r="D31" s="221"/>
      <c r="E31" s="221"/>
      <c r="F31" s="221"/>
      <c r="G31" s="138"/>
      <c r="H31" s="138"/>
      <c r="I31" s="138"/>
      <c r="J31" s="138"/>
      <c r="K31" s="221"/>
      <c r="L31" s="221"/>
      <c r="M31" s="155" t="str">
        <f t="shared" si="1"/>
        <v xml:space="preserve"> </v>
      </c>
      <c r="N31" s="155" t="str">
        <f t="shared" si="2"/>
        <v/>
      </c>
      <c r="O31" s="156" t="str">
        <f t="shared" si="3"/>
        <v/>
      </c>
      <c r="P31" s="156" t="str">
        <f t="shared" si="6"/>
        <v/>
      </c>
      <c r="R31" s="246">
        <f t="shared" si="4"/>
        <v>0</v>
      </c>
      <c r="S31" s="246">
        <f t="shared" si="0"/>
        <v>0</v>
      </c>
      <c r="T31" s="246">
        <f t="shared" si="5"/>
        <v>0</v>
      </c>
    </row>
    <row r="32" spans="2:20" ht="12.75" customHeight="1" x14ac:dyDescent="0.25">
      <c r="B32" s="221"/>
      <c r="C32" s="221"/>
      <c r="D32" s="221"/>
      <c r="E32" s="221"/>
      <c r="F32" s="221"/>
      <c r="G32" s="138"/>
      <c r="H32" s="138"/>
      <c r="I32" s="138"/>
      <c r="J32" s="138"/>
      <c r="K32" s="221"/>
      <c r="L32" s="221"/>
      <c r="M32" s="155" t="str">
        <f t="shared" si="1"/>
        <v xml:space="preserve"> </v>
      </c>
      <c r="N32" s="155" t="str">
        <f t="shared" si="2"/>
        <v/>
      </c>
      <c r="O32" s="156" t="str">
        <f t="shared" si="3"/>
        <v/>
      </c>
      <c r="P32" s="156" t="str">
        <f t="shared" si="6"/>
        <v/>
      </c>
      <c r="R32" s="246">
        <f t="shared" si="4"/>
        <v>0</v>
      </c>
      <c r="S32" s="246">
        <f t="shared" si="0"/>
        <v>0</v>
      </c>
      <c r="T32" s="246">
        <f t="shared" si="5"/>
        <v>0</v>
      </c>
    </row>
    <row r="33" spans="2:20" ht="12.75" customHeight="1" x14ac:dyDescent="0.25">
      <c r="B33" s="221"/>
      <c r="C33" s="221"/>
      <c r="D33" s="221"/>
      <c r="E33" s="221"/>
      <c r="F33" s="221"/>
      <c r="G33" s="138"/>
      <c r="H33" s="138"/>
      <c r="I33" s="138"/>
      <c r="J33" s="138"/>
      <c r="K33" s="221"/>
      <c r="L33" s="221"/>
      <c r="M33" s="155" t="str">
        <f t="shared" si="1"/>
        <v xml:space="preserve"> </v>
      </c>
      <c r="N33" s="155" t="str">
        <f t="shared" si="2"/>
        <v/>
      </c>
      <c r="O33" s="156" t="str">
        <f t="shared" si="3"/>
        <v/>
      </c>
      <c r="P33" s="156" t="str">
        <f t="shared" si="6"/>
        <v/>
      </c>
      <c r="R33" s="246">
        <f t="shared" si="4"/>
        <v>0</v>
      </c>
      <c r="S33" s="246">
        <f t="shared" si="0"/>
        <v>0</v>
      </c>
      <c r="T33" s="246">
        <f t="shared" si="5"/>
        <v>0</v>
      </c>
    </row>
    <row r="34" spans="2:20" ht="12.75" customHeight="1" x14ac:dyDescent="0.25">
      <c r="B34" s="221"/>
      <c r="C34" s="221"/>
      <c r="D34" s="221"/>
      <c r="E34" s="221"/>
      <c r="F34" s="221"/>
      <c r="G34" s="138"/>
      <c r="H34" s="138"/>
      <c r="I34" s="138"/>
      <c r="J34" s="138"/>
      <c r="K34" s="221"/>
      <c r="L34" s="221"/>
      <c r="M34" s="155" t="str">
        <f t="shared" si="1"/>
        <v xml:space="preserve"> </v>
      </c>
      <c r="N34" s="155" t="str">
        <f t="shared" si="2"/>
        <v/>
      </c>
      <c r="O34" s="156" t="str">
        <f t="shared" si="3"/>
        <v/>
      </c>
      <c r="P34" s="156" t="str">
        <f t="shared" si="6"/>
        <v/>
      </c>
      <c r="R34" s="246">
        <f t="shared" si="4"/>
        <v>0</v>
      </c>
      <c r="S34" s="246">
        <f t="shared" si="0"/>
        <v>0</v>
      </c>
      <c r="T34" s="246">
        <f t="shared" si="5"/>
        <v>0</v>
      </c>
    </row>
    <row r="35" spans="2:20" ht="12.75" customHeight="1" x14ac:dyDescent="0.25">
      <c r="B35" s="221"/>
      <c r="C35" s="221"/>
      <c r="D35" s="221"/>
      <c r="E35" s="221"/>
      <c r="F35" s="221"/>
      <c r="G35" s="138"/>
      <c r="H35" s="138"/>
      <c r="I35" s="138"/>
      <c r="J35" s="138"/>
      <c r="K35" s="221"/>
      <c r="L35" s="221"/>
      <c r="M35" s="155" t="str">
        <f t="shared" si="1"/>
        <v xml:space="preserve"> </v>
      </c>
      <c r="N35" s="155" t="str">
        <f t="shared" si="2"/>
        <v/>
      </c>
      <c r="O35" s="156" t="str">
        <f t="shared" si="3"/>
        <v/>
      </c>
      <c r="P35" s="156" t="str">
        <f t="shared" si="6"/>
        <v/>
      </c>
      <c r="R35" s="246">
        <f t="shared" si="4"/>
        <v>0</v>
      </c>
      <c r="S35" s="246">
        <f t="shared" si="0"/>
        <v>0</v>
      </c>
      <c r="T35" s="246">
        <f t="shared" si="5"/>
        <v>0</v>
      </c>
    </row>
    <row r="36" spans="2:20" ht="12.75" customHeight="1" x14ac:dyDescent="0.25">
      <c r="B36" s="221"/>
      <c r="C36" s="221"/>
      <c r="D36" s="221"/>
      <c r="E36" s="221"/>
      <c r="F36" s="221"/>
      <c r="G36" s="138"/>
      <c r="H36" s="138"/>
      <c r="I36" s="138"/>
      <c r="J36" s="138"/>
      <c r="K36" s="221"/>
      <c r="L36" s="221"/>
      <c r="M36" s="155" t="str">
        <f t="shared" si="1"/>
        <v xml:space="preserve"> </v>
      </c>
      <c r="N36" s="155" t="str">
        <f t="shared" si="2"/>
        <v/>
      </c>
      <c r="O36" s="156" t="str">
        <f t="shared" si="3"/>
        <v/>
      </c>
      <c r="P36" s="156" t="str">
        <f t="shared" si="6"/>
        <v/>
      </c>
      <c r="R36" s="246">
        <f t="shared" si="4"/>
        <v>0</v>
      </c>
      <c r="S36" s="246">
        <f t="shared" si="0"/>
        <v>0</v>
      </c>
      <c r="T36" s="246">
        <f t="shared" si="5"/>
        <v>0</v>
      </c>
    </row>
    <row r="37" spans="2:20" ht="12.75" customHeight="1" x14ac:dyDescent="0.25">
      <c r="B37" s="221"/>
      <c r="C37" s="221"/>
      <c r="D37" s="221"/>
      <c r="E37" s="221"/>
      <c r="F37" s="221"/>
      <c r="G37" s="138"/>
      <c r="H37" s="138"/>
      <c r="I37" s="138"/>
      <c r="J37" s="138"/>
      <c r="K37" s="221"/>
      <c r="L37" s="221"/>
      <c r="M37" s="155" t="str">
        <f t="shared" si="1"/>
        <v xml:space="preserve"> </v>
      </c>
      <c r="N37" s="155" t="str">
        <f t="shared" si="2"/>
        <v/>
      </c>
      <c r="O37" s="156" t="str">
        <f t="shared" si="3"/>
        <v/>
      </c>
      <c r="P37" s="156" t="str">
        <f t="shared" si="6"/>
        <v/>
      </c>
      <c r="R37" s="246">
        <f t="shared" si="4"/>
        <v>0</v>
      </c>
      <c r="S37" s="246">
        <f t="shared" si="0"/>
        <v>0</v>
      </c>
      <c r="T37" s="246">
        <f t="shared" si="5"/>
        <v>0</v>
      </c>
    </row>
    <row r="38" spans="2:20" ht="12.75" customHeight="1" x14ac:dyDescent="0.25">
      <c r="B38" s="221"/>
      <c r="C38" s="221"/>
      <c r="D38" s="221"/>
      <c r="E38" s="221"/>
      <c r="F38" s="221"/>
      <c r="G38" s="138"/>
      <c r="H38" s="138"/>
      <c r="I38" s="138"/>
      <c r="J38" s="138"/>
      <c r="K38" s="221"/>
      <c r="L38" s="221"/>
      <c r="M38" s="155" t="str">
        <f t="shared" si="1"/>
        <v xml:space="preserve"> </v>
      </c>
      <c r="N38" s="155" t="str">
        <f t="shared" si="2"/>
        <v/>
      </c>
      <c r="O38" s="156" t="str">
        <f t="shared" si="3"/>
        <v/>
      </c>
      <c r="P38" s="156" t="str">
        <f t="shared" si="6"/>
        <v/>
      </c>
      <c r="R38" s="246">
        <f t="shared" si="4"/>
        <v>0</v>
      </c>
      <c r="S38" s="246">
        <f t="shared" si="0"/>
        <v>0</v>
      </c>
      <c r="T38" s="246">
        <f t="shared" si="5"/>
        <v>0</v>
      </c>
    </row>
    <row r="39" spans="2:20" ht="12.75" customHeight="1" x14ac:dyDescent="0.25">
      <c r="B39" s="221"/>
      <c r="C39" s="221"/>
      <c r="D39" s="221"/>
      <c r="E39" s="221"/>
      <c r="F39" s="221"/>
      <c r="G39" s="138"/>
      <c r="H39" s="138"/>
      <c r="I39" s="138"/>
      <c r="J39" s="138"/>
      <c r="K39" s="221"/>
      <c r="L39" s="221"/>
      <c r="M39" s="155" t="str">
        <f t="shared" si="1"/>
        <v xml:space="preserve"> </v>
      </c>
      <c r="N39" s="155" t="str">
        <f t="shared" si="2"/>
        <v/>
      </c>
      <c r="O39" s="156" t="str">
        <f t="shared" si="3"/>
        <v/>
      </c>
      <c r="P39" s="156" t="str">
        <f t="shared" si="6"/>
        <v/>
      </c>
      <c r="R39" s="246">
        <f t="shared" si="4"/>
        <v>0</v>
      </c>
      <c r="S39" s="246">
        <f t="shared" si="0"/>
        <v>0</v>
      </c>
      <c r="T39" s="246">
        <f t="shared" si="5"/>
        <v>0</v>
      </c>
    </row>
    <row r="40" spans="2:20" ht="12.75" customHeight="1" x14ac:dyDescent="0.25">
      <c r="B40" s="221"/>
      <c r="C40" s="221"/>
      <c r="D40" s="221"/>
      <c r="E40" s="221"/>
      <c r="F40" s="221"/>
      <c r="G40" s="138"/>
      <c r="H40" s="138"/>
      <c r="I40" s="138"/>
      <c r="J40" s="138"/>
      <c r="K40" s="221"/>
      <c r="L40" s="221"/>
      <c r="M40" s="155" t="str">
        <f t="shared" si="1"/>
        <v xml:space="preserve"> </v>
      </c>
      <c r="N40" s="155" t="str">
        <f t="shared" si="2"/>
        <v/>
      </c>
      <c r="O40" s="156" t="str">
        <f t="shared" si="3"/>
        <v/>
      </c>
      <c r="P40" s="156" t="str">
        <f t="shared" si="6"/>
        <v/>
      </c>
      <c r="R40" s="246">
        <f t="shared" si="4"/>
        <v>0</v>
      </c>
      <c r="S40" s="246">
        <f t="shared" si="0"/>
        <v>0</v>
      </c>
      <c r="T40" s="246">
        <f t="shared" si="5"/>
        <v>0</v>
      </c>
    </row>
    <row r="41" spans="2:20" ht="12.75" customHeight="1" x14ac:dyDescent="0.25">
      <c r="B41" s="221"/>
      <c r="C41" s="221"/>
      <c r="D41" s="221"/>
      <c r="E41" s="221"/>
      <c r="F41" s="221"/>
      <c r="G41" s="138"/>
      <c r="H41" s="138"/>
      <c r="I41" s="138"/>
      <c r="J41" s="138"/>
      <c r="K41" s="221"/>
      <c r="L41" s="221"/>
      <c r="M41" s="155" t="str">
        <f t="shared" si="1"/>
        <v xml:space="preserve"> </v>
      </c>
      <c r="N41" s="155" t="str">
        <f t="shared" si="2"/>
        <v/>
      </c>
      <c r="O41" s="156" t="str">
        <f t="shared" si="3"/>
        <v/>
      </c>
      <c r="P41" s="156" t="str">
        <f t="shared" si="6"/>
        <v/>
      </c>
      <c r="R41" s="246">
        <f t="shared" si="4"/>
        <v>0</v>
      </c>
      <c r="S41" s="246">
        <f t="shared" si="0"/>
        <v>0</v>
      </c>
      <c r="T41" s="246">
        <f t="shared" si="5"/>
        <v>0</v>
      </c>
    </row>
    <row r="42" spans="2:20" ht="12.75" customHeight="1" x14ac:dyDescent="0.25">
      <c r="B42" s="221"/>
      <c r="C42" s="221"/>
      <c r="D42" s="221"/>
      <c r="E42" s="221"/>
      <c r="F42" s="221"/>
      <c r="G42" s="138"/>
      <c r="H42" s="138"/>
      <c r="I42" s="138"/>
      <c r="J42" s="138"/>
      <c r="K42" s="221"/>
      <c r="L42" s="221"/>
      <c r="M42" s="155" t="str">
        <f t="shared" si="1"/>
        <v xml:space="preserve"> </v>
      </c>
      <c r="N42" s="155" t="str">
        <f t="shared" si="2"/>
        <v/>
      </c>
      <c r="O42" s="156" t="str">
        <f t="shared" si="3"/>
        <v/>
      </c>
      <c r="P42" s="156" t="str">
        <f t="shared" si="6"/>
        <v/>
      </c>
      <c r="R42" s="246">
        <f t="shared" si="4"/>
        <v>0</v>
      </c>
      <c r="S42" s="246">
        <f t="shared" si="0"/>
        <v>0</v>
      </c>
      <c r="T42" s="246">
        <f t="shared" si="5"/>
        <v>0</v>
      </c>
    </row>
    <row r="43" spans="2:20" ht="12.75" customHeight="1" x14ac:dyDescent="0.25">
      <c r="B43" s="221"/>
      <c r="C43" s="221"/>
      <c r="D43" s="221"/>
      <c r="E43" s="221"/>
      <c r="F43" s="221"/>
      <c r="G43" s="138"/>
      <c r="H43" s="138"/>
      <c r="I43" s="138"/>
      <c r="J43" s="138"/>
      <c r="K43" s="221"/>
      <c r="L43" s="221"/>
      <c r="M43" s="155" t="str">
        <f t="shared" si="1"/>
        <v xml:space="preserve"> </v>
      </c>
      <c r="N43" s="155" t="str">
        <f t="shared" si="2"/>
        <v/>
      </c>
      <c r="O43" s="156" t="str">
        <f t="shared" si="3"/>
        <v/>
      </c>
      <c r="P43" s="156" t="str">
        <f t="shared" si="6"/>
        <v/>
      </c>
      <c r="R43" s="246">
        <f t="shared" si="4"/>
        <v>0</v>
      </c>
      <c r="S43" s="246">
        <f t="shared" si="0"/>
        <v>0</v>
      </c>
      <c r="T43" s="246">
        <f t="shared" si="5"/>
        <v>0</v>
      </c>
    </row>
    <row r="44" spans="2:20" ht="12.75" customHeight="1" x14ac:dyDescent="0.25">
      <c r="B44" s="221"/>
      <c r="C44" s="221"/>
      <c r="D44" s="221"/>
      <c r="E44" s="221"/>
      <c r="F44" s="221"/>
      <c r="G44" s="138"/>
      <c r="H44" s="138"/>
      <c r="I44" s="138"/>
      <c r="J44" s="138"/>
      <c r="K44" s="221"/>
      <c r="L44" s="221"/>
      <c r="M44" s="155" t="str">
        <f t="shared" si="1"/>
        <v xml:space="preserve"> </v>
      </c>
      <c r="N44" s="155" t="str">
        <f t="shared" si="2"/>
        <v/>
      </c>
      <c r="O44" s="156" t="str">
        <f t="shared" si="3"/>
        <v/>
      </c>
      <c r="P44" s="156" t="str">
        <f t="shared" si="6"/>
        <v/>
      </c>
      <c r="R44" s="246">
        <f t="shared" si="4"/>
        <v>0</v>
      </c>
      <c r="S44" s="246">
        <f t="shared" si="0"/>
        <v>0</v>
      </c>
      <c r="T44" s="246">
        <f t="shared" si="5"/>
        <v>0</v>
      </c>
    </row>
    <row r="45" spans="2:20" ht="12.75" customHeight="1" x14ac:dyDescent="0.25">
      <c r="B45" s="221"/>
      <c r="C45" s="221"/>
      <c r="D45" s="221"/>
      <c r="E45" s="221"/>
      <c r="F45" s="221"/>
      <c r="G45" s="138"/>
      <c r="H45" s="138"/>
      <c r="I45" s="138"/>
      <c r="J45" s="138"/>
      <c r="K45" s="221"/>
      <c r="L45" s="221"/>
      <c r="M45" s="155" t="str">
        <f t="shared" si="1"/>
        <v xml:space="preserve"> </v>
      </c>
      <c r="N45" s="155" t="str">
        <f t="shared" si="2"/>
        <v/>
      </c>
      <c r="O45" s="156" t="str">
        <f t="shared" si="3"/>
        <v/>
      </c>
      <c r="P45" s="156" t="str">
        <f t="shared" si="6"/>
        <v/>
      </c>
      <c r="R45" s="246">
        <f t="shared" si="4"/>
        <v>0</v>
      </c>
      <c r="S45" s="246">
        <f t="shared" si="0"/>
        <v>0</v>
      </c>
      <c r="T45" s="246">
        <f t="shared" si="5"/>
        <v>0</v>
      </c>
    </row>
    <row r="46" spans="2:20" ht="12.75" customHeight="1" x14ac:dyDescent="0.25">
      <c r="B46" s="221"/>
      <c r="C46" s="221"/>
      <c r="D46" s="221"/>
      <c r="E46" s="221"/>
      <c r="F46" s="221"/>
      <c r="G46" s="138"/>
      <c r="H46" s="138"/>
      <c r="I46" s="138"/>
      <c r="J46" s="138"/>
      <c r="K46" s="221"/>
      <c r="L46" s="221"/>
      <c r="M46" s="155" t="str">
        <f t="shared" si="1"/>
        <v xml:space="preserve"> </v>
      </c>
      <c r="N46" s="155" t="str">
        <f t="shared" si="2"/>
        <v/>
      </c>
      <c r="O46" s="156" t="str">
        <f t="shared" si="3"/>
        <v/>
      </c>
      <c r="P46" s="156" t="str">
        <f t="shared" si="6"/>
        <v/>
      </c>
      <c r="R46" s="246">
        <f t="shared" si="4"/>
        <v>0</v>
      </c>
      <c r="S46" s="246">
        <f t="shared" si="0"/>
        <v>0</v>
      </c>
      <c r="T46" s="246">
        <f t="shared" si="5"/>
        <v>0</v>
      </c>
    </row>
    <row r="47" spans="2:20" ht="12.75" customHeight="1" x14ac:dyDescent="0.25">
      <c r="B47" s="221"/>
      <c r="C47" s="221"/>
      <c r="D47" s="221"/>
      <c r="E47" s="221"/>
      <c r="F47" s="221"/>
      <c r="G47" s="138"/>
      <c r="H47" s="138"/>
      <c r="I47" s="138"/>
      <c r="J47" s="138"/>
      <c r="K47" s="221"/>
      <c r="L47" s="221"/>
      <c r="M47" s="155" t="str">
        <f t="shared" si="1"/>
        <v xml:space="preserve"> </v>
      </c>
      <c r="N47" s="155" t="str">
        <f t="shared" si="2"/>
        <v/>
      </c>
      <c r="O47" s="156" t="str">
        <f t="shared" si="3"/>
        <v/>
      </c>
      <c r="P47" s="156" t="str">
        <f t="shared" si="6"/>
        <v/>
      </c>
      <c r="R47" s="246">
        <f t="shared" si="4"/>
        <v>0</v>
      </c>
      <c r="S47" s="246">
        <f t="shared" si="0"/>
        <v>0</v>
      </c>
      <c r="T47" s="246">
        <f t="shared" si="5"/>
        <v>0</v>
      </c>
    </row>
    <row r="48" spans="2:20" ht="12.75" customHeight="1" x14ac:dyDescent="0.25">
      <c r="B48" s="221"/>
      <c r="C48" s="221"/>
      <c r="D48" s="221"/>
      <c r="E48" s="221"/>
      <c r="F48" s="221"/>
      <c r="G48" s="138"/>
      <c r="H48" s="138"/>
      <c r="I48" s="138"/>
      <c r="J48" s="138"/>
      <c r="K48" s="221"/>
      <c r="L48" s="221"/>
      <c r="M48" s="155" t="str">
        <f t="shared" si="1"/>
        <v xml:space="preserve"> </v>
      </c>
      <c r="N48" s="155" t="str">
        <f t="shared" si="2"/>
        <v/>
      </c>
      <c r="O48" s="156" t="str">
        <f t="shared" si="3"/>
        <v/>
      </c>
      <c r="P48" s="156" t="str">
        <f t="shared" si="6"/>
        <v/>
      </c>
      <c r="R48" s="246">
        <f t="shared" si="4"/>
        <v>0</v>
      </c>
      <c r="S48" s="246">
        <f t="shared" si="0"/>
        <v>0</v>
      </c>
      <c r="T48" s="246">
        <f t="shared" si="5"/>
        <v>0</v>
      </c>
    </row>
    <row r="49" spans="2:20" ht="12.75" customHeight="1" x14ac:dyDescent="0.25">
      <c r="B49" s="221"/>
      <c r="C49" s="221"/>
      <c r="D49" s="221"/>
      <c r="E49" s="221"/>
      <c r="F49" s="221"/>
      <c r="G49" s="138"/>
      <c r="H49" s="138"/>
      <c r="I49" s="138"/>
      <c r="J49" s="138"/>
      <c r="K49" s="221"/>
      <c r="L49" s="221"/>
      <c r="M49" s="155" t="str">
        <f t="shared" si="1"/>
        <v xml:space="preserve"> </v>
      </c>
      <c r="N49" s="155" t="str">
        <f t="shared" si="2"/>
        <v/>
      </c>
      <c r="O49" s="156" t="str">
        <f t="shared" si="3"/>
        <v/>
      </c>
      <c r="P49" s="156" t="str">
        <f t="shared" si="6"/>
        <v/>
      </c>
      <c r="R49" s="246">
        <f t="shared" si="4"/>
        <v>0</v>
      </c>
      <c r="S49" s="246">
        <f t="shared" si="0"/>
        <v>0</v>
      </c>
      <c r="T49" s="246">
        <f t="shared" si="5"/>
        <v>0</v>
      </c>
    </row>
    <row r="50" spans="2:20" ht="12.75" customHeight="1" x14ac:dyDescent="0.25">
      <c r="B50" s="221"/>
      <c r="C50" s="221"/>
      <c r="D50" s="221"/>
      <c r="E50" s="221"/>
      <c r="F50" s="221"/>
      <c r="G50" s="138"/>
      <c r="H50" s="138"/>
      <c r="I50" s="138"/>
      <c r="J50" s="138"/>
      <c r="K50" s="221"/>
      <c r="L50" s="221"/>
      <c r="M50" s="155" t="str">
        <f t="shared" si="1"/>
        <v xml:space="preserve"> </v>
      </c>
      <c r="N50" s="155" t="str">
        <f t="shared" si="2"/>
        <v/>
      </c>
      <c r="O50" s="156" t="str">
        <f t="shared" si="3"/>
        <v/>
      </c>
      <c r="P50" s="156" t="str">
        <f t="shared" si="6"/>
        <v/>
      </c>
      <c r="R50" s="246">
        <f t="shared" si="4"/>
        <v>0</v>
      </c>
      <c r="S50" s="246">
        <f t="shared" si="0"/>
        <v>0</v>
      </c>
      <c r="T50" s="246">
        <f t="shared" si="5"/>
        <v>0</v>
      </c>
    </row>
    <row r="51" spans="2:20" ht="12.75" customHeight="1" x14ac:dyDescent="0.25">
      <c r="B51" s="221"/>
      <c r="C51" s="221"/>
      <c r="D51" s="221"/>
      <c r="E51" s="221"/>
      <c r="F51" s="221"/>
      <c r="G51" s="138"/>
      <c r="H51" s="138"/>
      <c r="I51" s="138"/>
      <c r="J51" s="138"/>
      <c r="K51" s="221"/>
      <c r="L51" s="221"/>
      <c r="M51" s="155" t="str">
        <f t="shared" si="1"/>
        <v xml:space="preserve"> </v>
      </c>
      <c r="N51" s="155" t="str">
        <f t="shared" si="2"/>
        <v/>
      </c>
      <c r="O51" s="156" t="str">
        <f t="shared" si="3"/>
        <v/>
      </c>
      <c r="P51" s="156" t="str">
        <f t="shared" si="6"/>
        <v/>
      </c>
      <c r="R51" s="246">
        <f t="shared" si="4"/>
        <v>0</v>
      </c>
      <c r="S51" s="246">
        <f t="shared" si="0"/>
        <v>0</v>
      </c>
      <c r="T51" s="246">
        <f t="shared" si="5"/>
        <v>0</v>
      </c>
    </row>
    <row r="52" spans="2:20" ht="12.75" customHeight="1" x14ac:dyDescent="0.25">
      <c r="B52" s="221"/>
      <c r="C52" s="221"/>
      <c r="D52" s="221"/>
      <c r="E52" s="221"/>
      <c r="F52" s="221"/>
      <c r="G52" s="138"/>
      <c r="H52" s="138"/>
      <c r="I52" s="138"/>
      <c r="J52" s="138"/>
      <c r="K52" s="221"/>
      <c r="L52" s="221"/>
      <c r="M52" s="155" t="str">
        <f t="shared" si="1"/>
        <v xml:space="preserve"> </v>
      </c>
      <c r="N52" s="155" t="str">
        <f t="shared" si="2"/>
        <v/>
      </c>
      <c r="O52" s="156" t="str">
        <f t="shared" si="3"/>
        <v/>
      </c>
      <c r="P52" s="156" t="str">
        <f t="shared" si="6"/>
        <v/>
      </c>
      <c r="R52" s="246">
        <f t="shared" si="4"/>
        <v>0</v>
      </c>
      <c r="S52" s="246">
        <f t="shared" si="0"/>
        <v>0</v>
      </c>
      <c r="T52" s="246">
        <f t="shared" si="5"/>
        <v>0</v>
      </c>
    </row>
    <row r="53" spans="2:20" ht="12.75" customHeight="1" x14ac:dyDescent="0.25">
      <c r="B53" s="221"/>
      <c r="C53" s="221"/>
      <c r="D53" s="221"/>
      <c r="E53" s="221"/>
      <c r="F53" s="221"/>
      <c r="G53" s="138"/>
      <c r="H53" s="138"/>
      <c r="I53" s="138"/>
      <c r="J53" s="138"/>
      <c r="K53" s="221"/>
      <c r="L53" s="221"/>
      <c r="M53" s="155" t="str">
        <f t="shared" si="1"/>
        <v xml:space="preserve"> </v>
      </c>
      <c r="N53" s="155" t="str">
        <f t="shared" si="2"/>
        <v/>
      </c>
      <c r="O53" s="156" t="str">
        <f t="shared" si="3"/>
        <v/>
      </c>
      <c r="P53" s="156" t="str">
        <f t="shared" si="6"/>
        <v/>
      </c>
      <c r="R53" s="246">
        <f t="shared" si="4"/>
        <v>0</v>
      </c>
      <c r="S53" s="246">
        <f t="shared" si="0"/>
        <v>0</v>
      </c>
      <c r="T53" s="246">
        <f t="shared" si="5"/>
        <v>0</v>
      </c>
    </row>
    <row r="54" spans="2:20" ht="12.75" customHeight="1" x14ac:dyDescent="0.25">
      <c r="B54" s="221"/>
      <c r="C54" s="221"/>
      <c r="D54" s="221"/>
      <c r="E54" s="221"/>
      <c r="F54" s="221"/>
      <c r="G54" s="138"/>
      <c r="H54" s="138"/>
      <c r="I54" s="138"/>
      <c r="J54" s="138"/>
      <c r="K54" s="221"/>
      <c r="L54" s="221"/>
      <c r="M54" s="155" t="str">
        <f t="shared" si="1"/>
        <v xml:space="preserve"> </v>
      </c>
      <c r="N54" s="155" t="str">
        <f t="shared" si="2"/>
        <v/>
      </c>
      <c r="O54" s="156" t="str">
        <f t="shared" si="3"/>
        <v/>
      </c>
      <c r="P54" s="156" t="str">
        <f t="shared" si="6"/>
        <v/>
      </c>
      <c r="R54" s="246">
        <f t="shared" si="4"/>
        <v>0</v>
      </c>
      <c r="S54" s="246">
        <f t="shared" si="0"/>
        <v>0</v>
      </c>
      <c r="T54" s="246">
        <f t="shared" si="5"/>
        <v>0</v>
      </c>
    </row>
    <row r="55" spans="2:20" ht="12.75" customHeight="1" x14ac:dyDescent="0.25">
      <c r="B55" s="221"/>
      <c r="C55" s="221"/>
      <c r="D55" s="221"/>
      <c r="E55" s="221"/>
      <c r="F55" s="221"/>
      <c r="G55" s="138"/>
      <c r="H55" s="138"/>
      <c r="I55" s="138"/>
      <c r="J55" s="138"/>
      <c r="K55" s="221"/>
      <c r="L55" s="221"/>
      <c r="M55" s="155" t="str">
        <f t="shared" si="1"/>
        <v xml:space="preserve"> </v>
      </c>
      <c r="N55" s="155" t="str">
        <f t="shared" si="2"/>
        <v/>
      </c>
      <c r="O55" s="156" t="str">
        <f t="shared" si="3"/>
        <v/>
      </c>
      <c r="P55" s="156" t="str">
        <f t="shared" si="6"/>
        <v/>
      </c>
      <c r="R55" s="246">
        <f t="shared" si="4"/>
        <v>0</v>
      </c>
      <c r="S55" s="246">
        <f t="shared" si="0"/>
        <v>0</v>
      </c>
      <c r="T55" s="246">
        <f t="shared" si="5"/>
        <v>0</v>
      </c>
    </row>
    <row r="56" spans="2:20" ht="12.75" customHeight="1" x14ac:dyDescent="0.25">
      <c r="B56" s="138"/>
      <c r="C56" s="138"/>
      <c r="D56" s="138"/>
      <c r="E56" s="138"/>
      <c r="F56" s="221"/>
      <c r="G56" s="138"/>
      <c r="H56" s="138"/>
      <c r="I56" s="138"/>
      <c r="J56" s="138"/>
      <c r="K56" s="221"/>
      <c r="L56" s="221"/>
      <c r="M56" s="155" t="str">
        <f t="shared" si="1"/>
        <v xml:space="preserve"> </v>
      </c>
      <c r="N56" s="155" t="str">
        <f t="shared" si="2"/>
        <v/>
      </c>
      <c r="O56" s="156" t="str">
        <f t="shared" si="3"/>
        <v/>
      </c>
      <c r="P56" s="156" t="str">
        <f t="shared" si="6"/>
        <v/>
      </c>
      <c r="R56" s="246">
        <f t="shared" si="4"/>
        <v>0</v>
      </c>
      <c r="S56" s="246">
        <f t="shared" si="0"/>
        <v>0</v>
      </c>
      <c r="T56" s="246">
        <f t="shared" si="5"/>
        <v>0</v>
      </c>
    </row>
    <row r="57" spans="2:20" ht="12.75" customHeight="1" thickBot="1" x14ac:dyDescent="0.3">
      <c r="B57" s="139"/>
      <c r="C57" s="139"/>
      <c r="D57" s="139"/>
      <c r="E57" s="139"/>
      <c r="F57" s="222"/>
      <c r="G57" s="139"/>
      <c r="H57" s="139"/>
      <c r="I57" s="139"/>
      <c r="J57" s="139"/>
      <c r="K57" s="222"/>
      <c r="L57" s="222"/>
      <c r="M57" s="155" t="str">
        <f t="shared" si="1"/>
        <v xml:space="preserve"> </v>
      </c>
      <c r="N57" s="155" t="str">
        <f t="shared" si="2"/>
        <v/>
      </c>
      <c r="O57" s="156" t="str">
        <f t="shared" si="3"/>
        <v/>
      </c>
      <c r="P57" s="156" t="str">
        <f t="shared" si="6"/>
        <v/>
      </c>
      <c r="R57" s="246">
        <f t="shared" si="4"/>
        <v>0</v>
      </c>
      <c r="S57" s="246">
        <f t="shared" si="0"/>
        <v>0</v>
      </c>
      <c r="T57" s="246">
        <f t="shared" si="5"/>
        <v>0</v>
      </c>
    </row>
    <row r="58" spans="2:20" ht="15.75" thickBot="1" x14ac:dyDescent="0.3">
      <c r="B58" s="143"/>
      <c r="C58" s="144"/>
      <c r="D58" s="144"/>
      <c r="E58" s="144"/>
      <c r="F58" s="144"/>
      <c r="G58" s="157"/>
      <c r="H58" s="244"/>
      <c r="I58" s="158"/>
      <c r="J58" s="546" t="s">
        <v>174</v>
      </c>
      <c r="K58" s="547"/>
      <c r="L58" s="548"/>
      <c r="M58" s="141" t="str">
        <f>IF(ISNUMBER(M5),SUM(M5:M57)/COUNT(N5:N57),"")</f>
        <v/>
      </c>
      <c r="N58" s="141" t="str">
        <f>IF(ISNUMBER(N5),SUM(N5:N57)/COUNT(G5:G57),"")</f>
        <v/>
      </c>
      <c r="O58" s="141" t="str">
        <f>IF(ISNUMBER(O5),SUM(O5:O57)/COUNT(I5:I57),"")</f>
        <v/>
      </c>
      <c r="P58" s="142">
        <f>SUM(P5:P57)</f>
        <v>0</v>
      </c>
      <c r="R58" s="246">
        <f>SUM(R5:R57)</f>
        <v>0</v>
      </c>
      <c r="S58" s="246">
        <f>SUM(S5:S57)</f>
        <v>0</v>
      </c>
      <c r="T58" s="246">
        <f>SUM(T5:T57)</f>
        <v>0</v>
      </c>
    </row>
    <row r="59" spans="2:20" ht="13.5" customHeight="1" thickBot="1" x14ac:dyDescent="0.3">
      <c r="I59" s="85"/>
      <c r="J59" s="549" t="s">
        <v>197</v>
      </c>
      <c r="K59" s="550"/>
      <c r="L59" s="550"/>
      <c r="M59" s="550"/>
      <c r="N59" s="550"/>
      <c r="O59" s="551"/>
      <c r="P59" s="159">
        <f>IF((Total!H2="PF"),(P58/4),(P58/2))</f>
        <v>0</v>
      </c>
      <c r="R59" s="246">
        <f>IF((Total!H2="PF"),(R58/4),(R58/2))</f>
        <v>0</v>
      </c>
      <c r="S59" s="246"/>
      <c r="T59" s="246"/>
    </row>
    <row r="60" spans="2:20" ht="13.5" customHeight="1" x14ac:dyDescent="0.25"/>
    <row r="61" spans="2:20" ht="15.75" thickBot="1" x14ac:dyDescent="0.3">
      <c r="B61" s="128" t="s">
        <v>198</v>
      </c>
      <c r="E61" s="109" t="s">
        <v>173</v>
      </c>
    </row>
    <row r="62" spans="2:20" ht="15.75" thickBot="1" x14ac:dyDescent="0.3">
      <c r="B62" s="128" t="s">
        <v>200</v>
      </c>
      <c r="F62" s="552" t="s">
        <v>205</v>
      </c>
      <c r="G62" s="553"/>
      <c r="H62" s="553"/>
      <c r="I62" s="554"/>
      <c r="J62" s="160" t="s">
        <v>206</v>
      </c>
      <c r="M62" s="109"/>
      <c r="P62" s="161"/>
    </row>
    <row r="63" spans="2:20" ht="15.75" thickBot="1" x14ac:dyDescent="0.3">
      <c r="B63" s="128" t="s">
        <v>202</v>
      </c>
      <c r="F63" s="565" t="s">
        <v>207</v>
      </c>
      <c r="G63" s="566"/>
      <c r="H63" s="566"/>
      <c r="I63" s="567"/>
      <c r="J63" s="148">
        <v>2</v>
      </c>
      <c r="K63" s="128" t="s">
        <v>208</v>
      </c>
    </row>
    <row r="64" spans="2:20" x14ac:dyDescent="0.25">
      <c r="B64" s="128" t="s">
        <v>203</v>
      </c>
      <c r="F64" s="558" t="s">
        <v>227</v>
      </c>
      <c r="G64" s="559"/>
      <c r="H64" s="559"/>
      <c r="I64" s="560"/>
      <c r="J64" s="149">
        <v>4</v>
      </c>
      <c r="K64" s="128" t="s">
        <v>210</v>
      </c>
    </row>
    <row r="65" spans="2:16" ht="15.75" thickBot="1" x14ac:dyDescent="0.3">
      <c r="B65" s="128" t="s">
        <v>204</v>
      </c>
      <c r="F65" s="561" t="s">
        <v>211</v>
      </c>
      <c r="G65" s="562"/>
      <c r="H65" s="562"/>
      <c r="I65" s="563"/>
      <c r="J65" s="148">
        <v>4</v>
      </c>
      <c r="K65" s="128" t="s">
        <v>210</v>
      </c>
    </row>
    <row r="66" spans="2:16" x14ac:dyDescent="0.25">
      <c r="B66" s="128"/>
    </row>
    <row r="67" spans="2:16" ht="15" customHeight="1" x14ac:dyDescent="0.25">
      <c r="B67" s="146" t="s">
        <v>228</v>
      </c>
      <c r="C67" s="146"/>
      <c r="D67" s="146"/>
      <c r="E67" s="146"/>
      <c r="F67" s="146"/>
      <c r="G67" s="146"/>
      <c r="H67" s="146"/>
      <c r="I67" s="146"/>
      <c r="J67" s="146"/>
      <c r="K67" s="146"/>
      <c r="L67" s="146"/>
      <c r="M67" s="146"/>
      <c r="N67" s="146"/>
      <c r="O67" s="146"/>
    </row>
    <row r="68" spans="2:16" ht="15" customHeight="1" x14ac:dyDescent="0.25">
      <c r="B68" s="564" t="s">
        <v>201</v>
      </c>
      <c r="C68" s="564"/>
      <c r="D68" s="564"/>
      <c r="E68" s="564"/>
    </row>
    <row r="69" spans="2:16" ht="15" customHeight="1" x14ac:dyDescent="0.25">
      <c r="B69" s="564" t="s">
        <v>218</v>
      </c>
      <c r="C69" s="564"/>
      <c r="D69" s="564"/>
      <c r="E69" s="564"/>
    </row>
    <row r="70" spans="2:16" ht="15" customHeight="1" x14ac:dyDescent="0.25">
      <c r="B70" s="564" t="s">
        <v>229</v>
      </c>
      <c r="C70" s="564"/>
      <c r="D70" s="564"/>
      <c r="E70" s="564"/>
    </row>
    <row r="71" spans="2:16" ht="10.5" customHeight="1" x14ac:dyDescent="0.25"/>
    <row r="72" spans="2:16" ht="15" customHeight="1" x14ac:dyDescent="0.25">
      <c r="E72" s="128"/>
    </row>
    <row r="74" spans="2:16" x14ac:dyDescent="0.25">
      <c r="B74" s="162"/>
      <c r="C74" s="163"/>
      <c r="D74" s="162"/>
      <c r="E74" s="162"/>
      <c r="F74" s="162"/>
      <c r="M74" s="164"/>
      <c r="N74" s="162"/>
      <c r="O74" s="162"/>
      <c r="P74" s="162"/>
    </row>
    <row r="75" spans="2:16" x14ac:dyDescent="0.25">
      <c r="B75" s="165" t="s">
        <v>230</v>
      </c>
      <c r="C75" s="162"/>
      <c r="D75" s="162"/>
      <c r="E75" s="162"/>
      <c r="F75" s="162"/>
      <c r="G75" s="162"/>
      <c r="H75" s="162"/>
      <c r="I75" s="162"/>
      <c r="J75" s="162"/>
      <c r="K75" s="162"/>
      <c r="L75" s="162"/>
      <c r="M75" s="162"/>
      <c r="N75" s="162"/>
      <c r="O75" s="162"/>
      <c r="P75" s="162"/>
    </row>
    <row r="76" spans="2:16" x14ac:dyDescent="0.25">
      <c r="B76" s="166" t="s">
        <v>231</v>
      </c>
      <c r="C76" s="162"/>
      <c r="D76" s="162"/>
      <c r="E76" s="162"/>
      <c r="F76" s="162"/>
      <c r="G76" s="162"/>
      <c r="H76" s="162"/>
      <c r="I76" s="162"/>
      <c r="J76" s="162"/>
      <c r="K76" s="162"/>
      <c r="L76" s="162"/>
      <c r="M76" s="162"/>
      <c r="N76" s="162"/>
      <c r="O76" s="162"/>
      <c r="P76" s="162"/>
    </row>
    <row r="77" spans="2:16" x14ac:dyDescent="0.25">
      <c r="B77" s="166" t="s">
        <v>232</v>
      </c>
      <c r="C77" s="162"/>
      <c r="D77" s="162"/>
      <c r="E77" s="162"/>
      <c r="F77" s="162"/>
      <c r="G77" s="162"/>
      <c r="H77" s="162"/>
      <c r="I77" s="162"/>
      <c r="J77" s="162"/>
      <c r="K77" s="162"/>
      <c r="L77" s="162"/>
      <c r="M77" s="162"/>
      <c r="N77" s="162"/>
      <c r="O77" s="162"/>
      <c r="P77" s="162"/>
    </row>
    <row r="78" spans="2:16" x14ac:dyDescent="0.25">
      <c r="B78" s="166" t="s">
        <v>233</v>
      </c>
      <c r="C78" s="162"/>
      <c r="D78" s="162"/>
      <c r="E78" s="162"/>
      <c r="F78" s="162"/>
      <c r="G78" s="162"/>
      <c r="H78" s="162"/>
      <c r="I78" s="162"/>
      <c r="J78" s="162"/>
      <c r="K78" s="162"/>
      <c r="L78" s="162"/>
      <c r="M78" s="162"/>
      <c r="N78" s="162"/>
      <c r="O78" s="162"/>
      <c r="P78" s="162"/>
    </row>
    <row r="79" spans="2:16" x14ac:dyDescent="0.25">
      <c r="B79" s="162"/>
      <c r="C79" s="162"/>
      <c r="D79" s="162"/>
      <c r="E79" s="162"/>
      <c r="F79" s="162"/>
      <c r="G79" s="162"/>
      <c r="H79" s="162"/>
      <c r="I79" s="162"/>
      <c r="J79" s="162"/>
      <c r="K79" s="162"/>
      <c r="L79" s="162"/>
      <c r="M79" s="162"/>
      <c r="N79" s="162"/>
      <c r="O79" s="162"/>
      <c r="P79" s="162"/>
    </row>
    <row r="80" spans="2:16" x14ac:dyDescent="0.25">
      <c r="B80" s="162"/>
      <c r="C80" s="162"/>
      <c r="D80" s="162"/>
      <c r="E80" s="162"/>
      <c r="F80" s="162"/>
      <c r="G80" s="162"/>
      <c r="H80" s="162"/>
      <c r="I80" s="162"/>
      <c r="J80" s="162"/>
      <c r="K80" s="162"/>
      <c r="L80" s="162"/>
      <c r="M80" s="162"/>
      <c r="N80" s="162"/>
      <c r="O80" s="162"/>
      <c r="P80" s="162"/>
    </row>
    <row r="81" spans="2:16" x14ac:dyDescent="0.25">
      <c r="B81" s="162"/>
      <c r="C81" s="162"/>
      <c r="D81" s="162"/>
      <c r="E81" s="162"/>
      <c r="F81" s="162"/>
      <c r="G81" s="162"/>
      <c r="H81" s="162"/>
      <c r="I81" s="162"/>
      <c r="J81" s="162"/>
      <c r="K81" s="162"/>
      <c r="L81" s="162"/>
      <c r="M81" s="162"/>
      <c r="N81" s="162"/>
      <c r="O81" s="162"/>
      <c r="P81" s="162"/>
    </row>
    <row r="82" spans="2:16" x14ac:dyDescent="0.25">
      <c r="B82" s="162"/>
      <c r="C82" s="162"/>
      <c r="D82" s="162"/>
      <c r="E82" s="162"/>
      <c r="F82" s="162"/>
      <c r="G82" s="162"/>
      <c r="H82" s="162"/>
      <c r="I82" s="162"/>
      <c r="J82" s="162"/>
      <c r="K82" s="162"/>
      <c r="L82" s="162"/>
      <c r="M82" s="162"/>
      <c r="N82" s="162"/>
      <c r="O82" s="162"/>
      <c r="P82" s="162"/>
    </row>
    <row r="83" spans="2:16" x14ac:dyDescent="0.25">
      <c r="B83" s="162"/>
      <c r="C83" s="162"/>
      <c r="D83" s="162"/>
      <c r="E83" s="162"/>
      <c r="F83" s="162"/>
      <c r="G83" s="162"/>
      <c r="H83" s="162"/>
      <c r="I83" s="162"/>
      <c r="J83" s="162"/>
      <c r="K83" s="162"/>
      <c r="L83" s="162"/>
      <c r="M83" s="162"/>
      <c r="N83" s="162"/>
      <c r="O83" s="162"/>
      <c r="P83" s="162"/>
    </row>
    <row r="84" spans="2:16" x14ac:dyDescent="0.25">
      <c r="B84" s="162"/>
      <c r="C84" s="162"/>
      <c r="D84" s="162"/>
      <c r="E84" s="162"/>
      <c r="F84" s="162"/>
      <c r="G84" s="162"/>
      <c r="H84" s="162"/>
      <c r="I84" s="162"/>
      <c r="J84" s="162"/>
      <c r="K84" s="162"/>
      <c r="L84" s="162"/>
      <c r="M84" s="162"/>
      <c r="N84" s="162"/>
      <c r="O84" s="162"/>
      <c r="P84" s="162"/>
    </row>
    <row r="85" spans="2:16" x14ac:dyDescent="0.25">
      <c r="B85" s="162"/>
      <c r="C85" s="162"/>
      <c r="D85" s="162"/>
      <c r="E85" s="162"/>
      <c r="F85" s="162"/>
      <c r="G85" s="162"/>
      <c r="H85" s="162"/>
      <c r="I85" s="162"/>
      <c r="J85" s="162"/>
      <c r="K85" s="162"/>
      <c r="L85" s="162"/>
      <c r="M85" s="162"/>
      <c r="N85" s="162"/>
      <c r="O85" s="162"/>
      <c r="P85" s="162"/>
    </row>
    <row r="86" spans="2:16" x14ac:dyDescent="0.25">
      <c r="B86" s="162"/>
      <c r="C86" s="162"/>
      <c r="D86" s="162"/>
      <c r="E86" s="162"/>
      <c r="F86" s="162"/>
      <c r="G86" s="162"/>
      <c r="H86" s="162"/>
      <c r="I86" s="162"/>
      <c r="J86" s="162"/>
      <c r="K86" s="162"/>
      <c r="L86" s="162"/>
      <c r="M86" s="162"/>
      <c r="N86" s="162"/>
      <c r="O86" s="162"/>
      <c r="P86" s="162"/>
    </row>
    <row r="87" spans="2:16" x14ac:dyDescent="0.25">
      <c r="B87" s="162"/>
      <c r="C87" s="162"/>
      <c r="D87" s="162"/>
      <c r="E87" s="162"/>
      <c r="F87" s="162"/>
      <c r="G87" s="162"/>
      <c r="H87" s="162"/>
      <c r="I87" s="162"/>
      <c r="J87" s="162"/>
      <c r="K87" s="162"/>
      <c r="L87" s="162"/>
      <c r="M87" s="162"/>
      <c r="N87" s="162"/>
      <c r="O87" s="162"/>
      <c r="P87" s="162"/>
    </row>
    <row r="88" spans="2:16" x14ac:dyDescent="0.25">
      <c r="B88" s="162"/>
      <c r="C88" s="162"/>
      <c r="D88" s="162"/>
      <c r="E88" s="162"/>
      <c r="F88" s="162"/>
      <c r="G88" s="162"/>
      <c r="H88" s="162"/>
      <c r="I88" s="162"/>
      <c r="J88" s="162"/>
      <c r="K88" s="162"/>
      <c r="L88" s="162"/>
      <c r="M88" s="162"/>
      <c r="N88" s="162"/>
      <c r="O88" s="162"/>
      <c r="P88" s="162"/>
    </row>
    <row r="89" spans="2:16" x14ac:dyDescent="0.25">
      <c r="B89" s="162"/>
      <c r="C89" s="162"/>
      <c r="D89" s="162"/>
      <c r="E89" s="162"/>
      <c r="F89" s="162"/>
      <c r="G89" s="162"/>
      <c r="H89" s="162"/>
      <c r="I89" s="162"/>
      <c r="J89" s="162"/>
      <c r="K89" s="162"/>
      <c r="L89" s="162"/>
      <c r="M89" s="162"/>
      <c r="N89" s="162"/>
      <c r="O89" s="162"/>
      <c r="P89" s="162"/>
    </row>
    <row r="90" spans="2:16" x14ac:dyDescent="0.25">
      <c r="B90" s="162"/>
      <c r="C90" s="162"/>
      <c r="D90" s="162"/>
      <c r="E90" s="162"/>
      <c r="F90" s="162"/>
      <c r="G90" s="162"/>
      <c r="H90" s="162"/>
      <c r="I90" s="162"/>
      <c r="J90" s="162"/>
      <c r="K90" s="162"/>
      <c r="L90" s="162"/>
      <c r="M90" s="162"/>
      <c r="N90" s="162"/>
      <c r="O90" s="162"/>
      <c r="P90" s="162"/>
    </row>
    <row r="91" spans="2:16" x14ac:dyDescent="0.25">
      <c r="B91" s="162"/>
      <c r="C91" s="162"/>
      <c r="D91" s="162"/>
      <c r="E91" s="162"/>
      <c r="F91" s="162"/>
      <c r="G91" s="162"/>
      <c r="H91" s="162"/>
      <c r="I91" s="162"/>
      <c r="J91" s="162"/>
      <c r="K91" s="162"/>
      <c r="L91" s="162"/>
      <c r="M91" s="162"/>
      <c r="N91" s="162"/>
      <c r="O91" s="162"/>
      <c r="P91" s="162"/>
    </row>
    <row r="92" spans="2:16" x14ac:dyDescent="0.25">
      <c r="B92" s="162"/>
      <c r="C92" s="162"/>
      <c r="D92" s="162"/>
      <c r="E92" s="162"/>
      <c r="F92" s="162"/>
      <c r="G92" s="162"/>
      <c r="H92" s="162"/>
      <c r="I92" s="162"/>
      <c r="J92" s="162"/>
      <c r="K92" s="162"/>
      <c r="L92" s="162"/>
      <c r="M92" s="162"/>
      <c r="N92" s="162"/>
      <c r="O92" s="162"/>
      <c r="P92" s="162"/>
    </row>
    <row r="93" spans="2:16" x14ac:dyDescent="0.25">
      <c r="B93" s="162"/>
      <c r="C93" s="162"/>
      <c r="D93" s="162"/>
      <c r="E93" s="162"/>
      <c r="F93" s="162"/>
      <c r="G93" s="162"/>
      <c r="H93" s="162"/>
      <c r="I93" s="162"/>
      <c r="J93" s="162"/>
      <c r="K93" s="162"/>
      <c r="L93" s="162"/>
      <c r="M93" s="162"/>
      <c r="N93" s="162"/>
      <c r="O93" s="162"/>
      <c r="P93" s="162"/>
    </row>
    <row r="94" spans="2:16" x14ac:dyDescent="0.25">
      <c r="B94" s="143"/>
      <c r="C94" s="144"/>
      <c r="D94" s="144"/>
      <c r="E94" s="144"/>
      <c r="F94" s="144"/>
      <c r="G94" s="157"/>
      <c r="H94" s="157"/>
      <c r="I94" s="157"/>
      <c r="J94" s="144"/>
      <c r="K94" s="167"/>
      <c r="L94" s="167"/>
      <c r="M94" s="168"/>
      <c r="N94" s="168"/>
      <c r="O94" s="168"/>
      <c r="P94" s="169"/>
    </row>
    <row r="103" spans="2:16" x14ac:dyDescent="0.25">
      <c r="B103" s="170"/>
      <c r="C103" s="170"/>
      <c r="D103" s="170"/>
      <c r="E103" s="170"/>
      <c r="F103" s="170"/>
      <c r="G103" s="170"/>
      <c r="H103" s="170"/>
      <c r="I103" s="170"/>
      <c r="J103" s="170"/>
      <c r="K103" s="170"/>
      <c r="L103" s="170"/>
      <c r="M103" s="171"/>
      <c r="N103" s="171"/>
      <c r="O103" s="172"/>
      <c r="P103" s="170"/>
    </row>
    <row r="104" spans="2:16" x14ac:dyDescent="0.25">
      <c r="B104" s="162"/>
      <c r="C104" s="162"/>
      <c r="D104" s="162"/>
      <c r="E104" s="162"/>
      <c r="F104" s="162"/>
      <c r="G104" s="162"/>
      <c r="H104" s="162"/>
      <c r="I104" s="162"/>
      <c r="J104" s="162"/>
      <c r="K104" s="162"/>
      <c r="L104" s="162"/>
    </row>
    <row r="105" spans="2:16" x14ac:dyDescent="0.25">
      <c r="B105" s="162"/>
      <c r="C105" s="162"/>
      <c r="D105" s="162"/>
      <c r="E105" s="162"/>
      <c r="F105" s="162"/>
      <c r="G105" s="162"/>
      <c r="H105" s="162"/>
      <c r="I105" s="162"/>
      <c r="J105" s="162"/>
      <c r="K105" s="162"/>
      <c r="L105" s="162"/>
    </row>
    <row r="106" spans="2:16" x14ac:dyDescent="0.25">
      <c r="B106" s="162"/>
      <c r="C106" s="162"/>
      <c r="D106" s="162"/>
      <c r="E106" s="162"/>
      <c r="F106" s="162"/>
      <c r="G106" s="162"/>
      <c r="H106" s="162"/>
      <c r="I106" s="162"/>
      <c r="J106" s="162"/>
      <c r="K106" s="162"/>
      <c r="L106" s="162"/>
    </row>
    <row r="107" spans="2:16" x14ac:dyDescent="0.25">
      <c r="B107" s="162"/>
      <c r="C107" s="162"/>
      <c r="D107" s="162"/>
      <c r="E107" s="162"/>
      <c r="F107" s="162"/>
      <c r="G107" s="162"/>
      <c r="H107" s="162"/>
      <c r="I107" s="162"/>
      <c r="J107" s="162"/>
      <c r="K107" s="162"/>
      <c r="L107" s="162"/>
    </row>
    <row r="108" spans="2:16" x14ac:dyDescent="0.25">
      <c r="B108" s="162"/>
      <c r="C108" s="162"/>
      <c r="D108" s="162"/>
      <c r="E108" s="162"/>
      <c r="F108" s="162"/>
      <c r="G108" s="162"/>
      <c r="H108" s="162"/>
      <c r="I108" s="162"/>
      <c r="J108" s="162"/>
      <c r="K108" s="162"/>
      <c r="L108" s="162"/>
    </row>
    <row r="109" spans="2:16" x14ac:dyDescent="0.25">
      <c r="B109" s="162"/>
      <c r="C109" s="162"/>
      <c r="D109" s="162"/>
      <c r="E109" s="162"/>
      <c r="F109" s="162"/>
      <c r="G109" s="162"/>
      <c r="H109" s="162"/>
      <c r="I109" s="162"/>
      <c r="J109" s="162"/>
      <c r="K109" s="162"/>
      <c r="L109" s="162"/>
    </row>
    <row r="110" spans="2:16" x14ac:dyDescent="0.25">
      <c r="B110" s="162"/>
      <c r="C110" s="162"/>
      <c r="D110" s="162"/>
      <c r="E110" s="162"/>
      <c r="F110" s="162"/>
      <c r="G110" s="162"/>
      <c r="H110" s="162"/>
      <c r="I110" s="162"/>
      <c r="J110" s="162"/>
      <c r="K110" s="162"/>
      <c r="L110" s="162"/>
    </row>
    <row r="111" spans="2:16" x14ac:dyDescent="0.25">
      <c r="B111" s="162"/>
      <c r="C111" s="162"/>
      <c r="D111" s="162"/>
      <c r="E111" s="162"/>
      <c r="F111" s="162"/>
      <c r="G111" s="162"/>
      <c r="H111" s="162"/>
      <c r="I111" s="162"/>
      <c r="J111" s="162"/>
      <c r="K111" s="162"/>
      <c r="L111" s="162"/>
    </row>
    <row r="112" spans="2:16" x14ac:dyDescent="0.25">
      <c r="B112" s="162"/>
      <c r="C112" s="162"/>
      <c r="D112" s="162"/>
      <c r="E112" s="162"/>
      <c r="F112" s="162"/>
      <c r="G112" s="162"/>
      <c r="H112" s="162"/>
      <c r="I112" s="162"/>
      <c r="J112" s="162"/>
      <c r="K112" s="162"/>
      <c r="L112" s="162"/>
    </row>
    <row r="113" spans="2:12" x14ac:dyDescent="0.25">
      <c r="B113" s="162"/>
      <c r="C113" s="162"/>
      <c r="D113" s="162"/>
      <c r="E113" s="162"/>
      <c r="F113" s="162"/>
      <c r="G113" s="162"/>
      <c r="H113" s="162"/>
      <c r="I113" s="162"/>
      <c r="J113" s="162"/>
      <c r="K113" s="162"/>
      <c r="L113" s="162"/>
    </row>
    <row r="114" spans="2:12" x14ac:dyDescent="0.25">
      <c r="B114" s="162"/>
      <c r="C114" s="162"/>
      <c r="D114" s="162"/>
      <c r="E114" s="162"/>
      <c r="F114" s="162"/>
      <c r="G114" s="162"/>
      <c r="H114" s="162"/>
      <c r="I114" s="162"/>
      <c r="J114" s="162"/>
      <c r="K114" s="162"/>
      <c r="L114" s="162"/>
    </row>
    <row r="115" spans="2:12" x14ac:dyDescent="0.25">
      <c r="B115" s="162"/>
      <c r="C115" s="162"/>
      <c r="D115" s="162"/>
      <c r="E115" s="162"/>
      <c r="F115" s="162"/>
      <c r="G115" s="162"/>
      <c r="H115" s="162"/>
      <c r="I115" s="162"/>
      <c r="J115" s="162"/>
      <c r="K115" s="162"/>
      <c r="L115" s="162"/>
    </row>
    <row r="116" spans="2:12" x14ac:dyDescent="0.25">
      <c r="B116" s="162"/>
      <c r="C116" s="162"/>
      <c r="D116" s="162"/>
      <c r="E116" s="162"/>
      <c r="F116" s="162"/>
      <c r="G116" s="162"/>
      <c r="H116" s="162"/>
      <c r="I116" s="162"/>
      <c r="J116" s="162"/>
      <c r="K116" s="162"/>
      <c r="L116" s="162"/>
    </row>
    <row r="117" spans="2:12" x14ac:dyDescent="0.25">
      <c r="B117" s="162"/>
      <c r="C117" s="162"/>
      <c r="D117" s="162"/>
      <c r="E117" s="162"/>
      <c r="F117" s="162"/>
      <c r="G117" s="162"/>
      <c r="H117" s="162"/>
      <c r="I117" s="162"/>
      <c r="J117" s="162"/>
      <c r="K117" s="162"/>
      <c r="L117" s="162"/>
    </row>
    <row r="118" spans="2:12" x14ac:dyDescent="0.25">
      <c r="B118" s="162"/>
      <c r="C118" s="162"/>
      <c r="D118" s="162"/>
      <c r="E118" s="162"/>
      <c r="F118" s="162"/>
      <c r="G118" s="162"/>
      <c r="H118" s="162"/>
      <c r="I118" s="162"/>
      <c r="J118" s="162"/>
      <c r="K118" s="162"/>
      <c r="L118" s="162"/>
    </row>
    <row r="119" spans="2:12" x14ac:dyDescent="0.25">
      <c r="B119" s="162"/>
      <c r="C119" s="162"/>
      <c r="D119" s="162"/>
      <c r="E119" s="162"/>
      <c r="F119" s="162"/>
      <c r="G119" s="162"/>
      <c r="H119" s="162"/>
      <c r="I119" s="162"/>
      <c r="J119" s="162"/>
      <c r="K119" s="162"/>
      <c r="L119" s="162"/>
    </row>
    <row r="120" spans="2:12" x14ac:dyDescent="0.25">
      <c r="B120" s="162"/>
      <c r="C120" s="162"/>
      <c r="D120" s="162"/>
      <c r="E120" s="162"/>
      <c r="F120" s="162"/>
      <c r="G120" s="162"/>
      <c r="H120" s="162"/>
      <c r="I120" s="162"/>
      <c r="J120" s="162"/>
      <c r="K120" s="162"/>
      <c r="L120" s="162"/>
    </row>
    <row r="121" spans="2:12" x14ac:dyDescent="0.25">
      <c r="B121" s="162"/>
      <c r="C121" s="162"/>
      <c r="D121" s="162"/>
      <c r="E121" s="162"/>
      <c r="F121" s="162"/>
      <c r="G121" s="162"/>
      <c r="H121" s="162"/>
      <c r="I121" s="162"/>
      <c r="J121" s="162"/>
      <c r="K121" s="162"/>
      <c r="L121" s="162"/>
    </row>
  </sheetData>
  <sheetProtection algorithmName="SHA-512" hashValue="+/TmJjQX8ENtVwTMJ2V5y0x1S/UtF9OLZfgFGzX1Vjgiydu9BmI/7gtCq4z5brs8YWt2GmJ87cqKjKzrGNasZw==" saltValue="brn6cSU5xXMt/zZtfUdUEQ==" spinCount="100000" sheet="1" selectLockedCells="1"/>
  <mergeCells count="10">
    <mergeCell ref="F65:I65"/>
    <mergeCell ref="B68:E68"/>
    <mergeCell ref="B69:E69"/>
    <mergeCell ref="B70:E70"/>
    <mergeCell ref="F63:I63"/>
    <mergeCell ref="J58:L58"/>
    <mergeCell ref="J59:O59"/>
    <mergeCell ref="F62:I62"/>
    <mergeCell ref="B2:P2"/>
    <mergeCell ref="F64:I64"/>
  </mergeCells>
  <dataValidations count="1">
    <dataValidation type="list" allowBlank="1" showInputMessage="1" showErrorMessage="1" sqref="H5:H57" xr:uid="{00000000-0002-0000-0100-000000000000}">
      <formula1>$B$76:$B$78</formula1>
    </dataValidation>
  </dataValidations>
  <printOptions horizontalCentered="1"/>
  <pageMargins left="0.23622047244094491" right="0.23622047244094491" top="0.35433070866141736" bottom="0.35433070866141736" header="0" footer="0"/>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B1:U67"/>
  <sheetViews>
    <sheetView showGridLines="0" showRowColHeaders="0" zoomScaleNormal="55" workbookViewId="0">
      <selection activeCell="D39" sqref="D39"/>
    </sheetView>
  </sheetViews>
  <sheetFormatPr defaultColWidth="8.85546875" defaultRowHeight="15" x14ac:dyDescent="0.25"/>
  <cols>
    <col min="1" max="1" width="4.42578125" customWidth="1"/>
    <col min="2" max="2" width="33.85546875" customWidth="1"/>
    <col min="3" max="3" width="14.85546875" customWidth="1"/>
    <col min="4" max="4" width="13.7109375" customWidth="1"/>
    <col min="5" max="5" width="10.28515625" customWidth="1"/>
    <col min="6" max="6" width="6.28515625" customWidth="1"/>
    <col min="7" max="7" width="12.140625" customWidth="1"/>
    <col min="8" max="8" width="15.85546875" customWidth="1"/>
    <col min="9" max="9" width="15" customWidth="1"/>
    <col min="10" max="10" width="17" customWidth="1"/>
    <col min="11" max="11" width="13.42578125" customWidth="1"/>
    <col min="13" max="13" width="6.42578125" customWidth="1"/>
    <col min="14" max="15" width="8.42578125" customWidth="1"/>
    <col min="17" max="17" width="3.42578125" customWidth="1"/>
    <col min="18" max="18" width="12" customWidth="1"/>
  </cols>
  <sheetData>
    <row r="1" spans="2:21" ht="15.75" thickBot="1" x14ac:dyDescent="0.3">
      <c r="M1" s="109"/>
    </row>
    <row r="2" spans="2:21" ht="15.75" thickBot="1" x14ac:dyDescent="0.3">
      <c r="B2" s="555" t="s">
        <v>326</v>
      </c>
      <c r="C2" s="556"/>
      <c r="D2" s="556"/>
      <c r="E2" s="556"/>
      <c r="F2" s="556"/>
      <c r="G2" s="556"/>
      <c r="H2" s="556"/>
      <c r="I2" s="556"/>
      <c r="J2" s="556"/>
      <c r="K2" s="556"/>
      <c r="L2" s="556"/>
      <c r="M2" s="556"/>
      <c r="N2" s="556"/>
      <c r="O2" s="556"/>
      <c r="P2" s="557"/>
    </row>
    <row r="3" spans="2:21" ht="7.5" customHeight="1" x14ac:dyDescent="0.25">
      <c r="M3" s="109"/>
    </row>
    <row r="4" spans="2:21" ht="78" x14ac:dyDescent="0.25">
      <c r="B4" s="236" t="s">
        <v>219</v>
      </c>
      <c r="C4" s="236" t="s">
        <v>193</v>
      </c>
      <c r="D4" s="236" t="s">
        <v>194</v>
      </c>
      <c r="E4" s="237" t="s">
        <v>409</v>
      </c>
      <c r="F4" s="237" t="s">
        <v>410</v>
      </c>
      <c r="G4" s="236" t="s">
        <v>221</v>
      </c>
      <c r="H4" s="236" t="s">
        <v>222</v>
      </c>
      <c r="I4" s="236" t="s">
        <v>223</v>
      </c>
      <c r="J4" s="236" t="s">
        <v>224</v>
      </c>
      <c r="K4" s="236" t="s">
        <v>312</v>
      </c>
      <c r="L4" s="236" t="s">
        <v>313</v>
      </c>
      <c r="M4" s="238" t="s">
        <v>195</v>
      </c>
      <c r="N4" s="238" t="s">
        <v>421</v>
      </c>
      <c r="O4" s="238" t="s">
        <v>422</v>
      </c>
      <c r="P4" s="236" t="s">
        <v>196</v>
      </c>
    </row>
    <row r="5" spans="2:21" x14ac:dyDescent="0.25">
      <c r="B5" s="221"/>
      <c r="C5" s="221"/>
      <c r="D5" s="221"/>
      <c r="E5" s="221"/>
      <c r="F5" s="221"/>
      <c r="G5" s="221"/>
      <c r="H5" s="138"/>
      <c r="I5" s="138"/>
      <c r="J5" s="138"/>
      <c r="K5" s="221"/>
      <c r="L5" s="221"/>
      <c r="M5" s="156" t="str">
        <f>IF(ISNUMBER(K5),(L5/K5)/J5," ")</f>
        <v xml:space="preserve"> </v>
      </c>
      <c r="N5" s="156" t="str">
        <f>IF(AND(F5="Doc",H5&lt;&gt;""),2.5,IF(AND(F5="Tut",H5&lt;&gt;""),0.6,""))</f>
        <v/>
      </c>
      <c r="O5" s="156" t="str">
        <f t="shared" ref="O5:O21" si="0">IF(AND(F5="Doc",E5="Sim"),IF(I5&lt;30,0.25,IF(AND(I5&gt;=30,I5&lt;=60),0.5,IF(AND(I5&gt;60,I5&lt;=99),0.75,IF(I5&gt;=100,1,"")))),"")</f>
        <v/>
      </c>
      <c r="P5" s="156" t="str">
        <f>IF(E5="Sim",IF(AND(ISNUMBER(H5),ISNUMBER(M5)),M5*N5*H5*O5,""),IF(AND(ISNUMBER(H5),ISNUMBER(M5)),M5*N5*H5,""))</f>
        <v/>
      </c>
      <c r="R5" s="246">
        <f>IF(H5="",0,H5*M5)</f>
        <v>0</v>
      </c>
      <c r="S5" s="246">
        <f>IF(F5="DOC",IF(G5="PGSS",1,0),0)</f>
        <v>0</v>
      </c>
      <c r="T5" s="246">
        <f>IF(F5="DOC",IF(G5="PGLS",1,0),0)</f>
        <v>0</v>
      </c>
      <c r="U5" s="246"/>
    </row>
    <row r="6" spans="2:21" x14ac:dyDescent="0.25">
      <c r="B6" s="221"/>
      <c r="C6" s="221"/>
      <c r="D6" s="221"/>
      <c r="E6" s="221"/>
      <c r="F6" s="221"/>
      <c r="G6" s="221"/>
      <c r="H6" s="138"/>
      <c r="I6" s="138"/>
      <c r="J6" s="138"/>
      <c r="K6" s="221"/>
      <c r="L6" s="221"/>
      <c r="M6" s="156" t="str">
        <f t="shared" ref="M6:M44" si="1">IF(ISNUMBER(K6),(L6/K6)/J6," ")</f>
        <v xml:space="preserve"> </v>
      </c>
      <c r="N6" s="156" t="str">
        <f t="shared" ref="N6:N44" si="2">IF(AND(F6="Doc",H6&lt;&gt;""),2.5,IF(AND(F6="Tut",H6&lt;&gt;""),0.6,""))</f>
        <v/>
      </c>
      <c r="O6" s="156" t="str">
        <f t="shared" si="0"/>
        <v/>
      </c>
      <c r="P6" s="156" t="str">
        <f t="shared" ref="P6:P21" si="3">IF(E6="Sim",IF(AND(ISNUMBER(H6),ISNUMBER(M6)),M6*N6*H6*O6,""),IF(AND(ISNUMBER(H6),ISNUMBER(M6)),M6*N6*H6,""))</f>
        <v/>
      </c>
      <c r="R6" s="246">
        <f>IF(H6="",0,H6*M6)</f>
        <v>0</v>
      </c>
      <c r="S6" s="246">
        <f t="shared" ref="S6:S44" si="4">IF(F6="DOC",IF(G6="PGSS",1,0),0)</f>
        <v>0</v>
      </c>
      <c r="T6" s="246">
        <f t="shared" ref="T6:T44" si="5">IF(F6="DOC",IF(G6="PGLS",1,0),0)</f>
        <v>0</v>
      </c>
      <c r="U6" s="246"/>
    </row>
    <row r="7" spans="2:21" x14ac:dyDescent="0.25">
      <c r="B7" s="221"/>
      <c r="C7" s="221"/>
      <c r="D7" s="221"/>
      <c r="E7" s="221"/>
      <c r="F7" s="221"/>
      <c r="H7" s="138"/>
      <c r="I7" s="138"/>
      <c r="J7" s="138"/>
      <c r="K7" s="221"/>
      <c r="L7" s="221"/>
      <c r="M7" s="156" t="str">
        <f t="shared" si="1"/>
        <v xml:space="preserve"> </v>
      </c>
      <c r="N7" s="156" t="str">
        <f t="shared" si="2"/>
        <v/>
      </c>
      <c r="O7" s="156" t="str">
        <f t="shared" si="0"/>
        <v/>
      </c>
      <c r="P7" s="156" t="str">
        <f t="shared" si="3"/>
        <v/>
      </c>
      <c r="R7" s="246">
        <f t="shared" ref="R7:R44" si="6">IF(H7="",0,H7*M7)</f>
        <v>0</v>
      </c>
      <c r="S7" s="246">
        <f t="shared" si="4"/>
        <v>0</v>
      </c>
      <c r="T7" s="246">
        <f t="shared" si="5"/>
        <v>0</v>
      </c>
      <c r="U7" s="246"/>
    </row>
    <row r="8" spans="2:21" x14ac:dyDescent="0.25">
      <c r="B8" s="221"/>
      <c r="C8" s="221"/>
      <c r="D8" s="221"/>
      <c r="E8" s="221"/>
      <c r="F8" s="247"/>
      <c r="G8" s="249"/>
      <c r="H8" s="248"/>
      <c r="I8" s="138"/>
      <c r="J8" s="138"/>
      <c r="K8" s="221"/>
      <c r="L8" s="221"/>
      <c r="M8" s="156" t="str">
        <f t="shared" si="1"/>
        <v xml:space="preserve"> </v>
      </c>
      <c r="N8" s="156" t="str">
        <f t="shared" si="2"/>
        <v/>
      </c>
      <c r="O8" s="156" t="str">
        <f t="shared" si="0"/>
        <v/>
      </c>
      <c r="P8" s="156" t="str">
        <f t="shared" si="3"/>
        <v/>
      </c>
      <c r="R8" s="246">
        <f t="shared" si="6"/>
        <v>0</v>
      </c>
      <c r="S8" s="246">
        <f t="shared" si="4"/>
        <v>0</v>
      </c>
      <c r="T8" s="246">
        <f t="shared" si="5"/>
        <v>0</v>
      </c>
      <c r="U8" s="246"/>
    </row>
    <row r="9" spans="2:21" x14ac:dyDescent="0.25">
      <c r="B9" s="221"/>
      <c r="C9" s="221"/>
      <c r="D9" s="221"/>
      <c r="E9" s="221"/>
      <c r="F9" s="247"/>
      <c r="G9" s="221"/>
      <c r="H9" s="248"/>
      <c r="I9" s="138"/>
      <c r="J9" s="138"/>
      <c r="K9" s="221"/>
      <c r="L9" s="221"/>
      <c r="M9" s="156" t="str">
        <f t="shared" si="1"/>
        <v xml:space="preserve"> </v>
      </c>
      <c r="N9" s="156" t="str">
        <f t="shared" si="2"/>
        <v/>
      </c>
      <c r="O9" s="156" t="str">
        <f t="shared" si="0"/>
        <v/>
      </c>
      <c r="P9" s="156" t="str">
        <f t="shared" si="3"/>
        <v/>
      </c>
      <c r="R9" s="246">
        <f t="shared" si="6"/>
        <v>0</v>
      </c>
      <c r="S9" s="246">
        <f t="shared" si="4"/>
        <v>0</v>
      </c>
      <c r="T9" s="246">
        <f t="shared" si="5"/>
        <v>0</v>
      </c>
      <c r="U9" s="246"/>
    </row>
    <row r="10" spans="2:21" x14ac:dyDescent="0.25">
      <c r="B10" s="221"/>
      <c r="C10" s="221"/>
      <c r="D10" s="221"/>
      <c r="E10" s="221"/>
      <c r="F10" s="221"/>
      <c r="G10" s="221"/>
      <c r="H10" s="138"/>
      <c r="I10" s="138"/>
      <c r="J10" s="138"/>
      <c r="K10" s="221"/>
      <c r="L10" s="221"/>
      <c r="M10" s="156" t="str">
        <f t="shared" si="1"/>
        <v xml:space="preserve"> </v>
      </c>
      <c r="N10" s="156" t="str">
        <f t="shared" si="2"/>
        <v/>
      </c>
      <c r="O10" s="156" t="str">
        <f t="shared" si="0"/>
        <v/>
      </c>
      <c r="P10" s="156" t="str">
        <f t="shared" si="3"/>
        <v/>
      </c>
      <c r="R10" s="246">
        <f t="shared" si="6"/>
        <v>0</v>
      </c>
      <c r="S10" s="246">
        <f t="shared" si="4"/>
        <v>0</v>
      </c>
      <c r="T10" s="246">
        <f t="shared" si="5"/>
        <v>0</v>
      </c>
      <c r="U10" s="246"/>
    </row>
    <row r="11" spans="2:21" x14ac:dyDescent="0.25">
      <c r="B11" s="221"/>
      <c r="C11" s="221"/>
      <c r="D11" s="221"/>
      <c r="E11" s="221"/>
      <c r="F11" s="221"/>
      <c r="G11" s="221"/>
      <c r="H11" s="138"/>
      <c r="I11" s="138"/>
      <c r="J11" s="138"/>
      <c r="K11" s="221"/>
      <c r="L11" s="221"/>
      <c r="M11" s="156" t="str">
        <f t="shared" si="1"/>
        <v xml:space="preserve"> </v>
      </c>
      <c r="N11" s="156" t="str">
        <f t="shared" si="2"/>
        <v/>
      </c>
      <c r="O11" s="156" t="str">
        <f t="shared" si="0"/>
        <v/>
      </c>
      <c r="P11" s="156" t="str">
        <f t="shared" si="3"/>
        <v/>
      </c>
      <c r="R11" s="246">
        <f t="shared" si="6"/>
        <v>0</v>
      </c>
      <c r="S11" s="246">
        <f t="shared" si="4"/>
        <v>0</v>
      </c>
      <c r="T11" s="246">
        <f t="shared" si="5"/>
        <v>0</v>
      </c>
      <c r="U11" s="246"/>
    </row>
    <row r="12" spans="2:21" x14ac:dyDescent="0.25">
      <c r="B12" s="221"/>
      <c r="C12" s="221"/>
      <c r="D12" s="221"/>
      <c r="E12" s="221"/>
      <c r="F12" s="221"/>
      <c r="G12" s="221"/>
      <c r="H12" s="138"/>
      <c r="I12" s="138"/>
      <c r="J12" s="138"/>
      <c r="K12" s="221"/>
      <c r="L12" s="221"/>
      <c r="M12" s="156" t="str">
        <f t="shared" si="1"/>
        <v xml:space="preserve"> </v>
      </c>
      <c r="N12" s="156" t="str">
        <f t="shared" si="2"/>
        <v/>
      </c>
      <c r="O12" s="156" t="str">
        <f t="shared" si="0"/>
        <v/>
      </c>
      <c r="P12" s="156" t="str">
        <f t="shared" si="3"/>
        <v/>
      </c>
      <c r="R12" s="246">
        <f t="shared" si="6"/>
        <v>0</v>
      </c>
      <c r="S12" s="246">
        <f t="shared" si="4"/>
        <v>0</v>
      </c>
      <c r="T12" s="246">
        <f t="shared" si="5"/>
        <v>0</v>
      </c>
      <c r="U12" s="246"/>
    </row>
    <row r="13" spans="2:21" x14ac:dyDescent="0.25">
      <c r="B13" s="221"/>
      <c r="C13" s="221"/>
      <c r="D13" s="221"/>
      <c r="E13" s="221"/>
      <c r="F13" s="221"/>
      <c r="G13" s="221"/>
      <c r="H13" s="138"/>
      <c r="I13" s="138"/>
      <c r="J13" s="138"/>
      <c r="K13" s="221"/>
      <c r="L13" s="221"/>
      <c r="M13" s="156" t="str">
        <f t="shared" si="1"/>
        <v xml:space="preserve"> </v>
      </c>
      <c r="N13" s="156" t="str">
        <f t="shared" si="2"/>
        <v/>
      </c>
      <c r="O13" s="156" t="str">
        <f t="shared" si="0"/>
        <v/>
      </c>
      <c r="P13" s="156" t="str">
        <f t="shared" si="3"/>
        <v/>
      </c>
      <c r="R13" s="246">
        <f t="shared" si="6"/>
        <v>0</v>
      </c>
      <c r="S13" s="246">
        <f t="shared" si="4"/>
        <v>0</v>
      </c>
      <c r="T13" s="246">
        <f t="shared" si="5"/>
        <v>0</v>
      </c>
      <c r="U13" s="246"/>
    </row>
    <row r="14" spans="2:21" x14ac:dyDescent="0.25">
      <c r="B14" s="221"/>
      <c r="C14" s="221"/>
      <c r="D14" s="221"/>
      <c r="E14" s="221"/>
      <c r="F14" s="221"/>
      <c r="G14" s="221"/>
      <c r="H14" s="138"/>
      <c r="I14" s="138"/>
      <c r="J14" s="138"/>
      <c r="K14" s="221"/>
      <c r="L14" s="221"/>
      <c r="M14" s="156" t="str">
        <f t="shared" si="1"/>
        <v xml:space="preserve"> </v>
      </c>
      <c r="N14" s="156" t="str">
        <f t="shared" si="2"/>
        <v/>
      </c>
      <c r="O14" s="156" t="str">
        <f t="shared" si="0"/>
        <v/>
      </c>
      <c r="P14" s="156" t="str">
        <f t="shared" si="3"/>
        <v/>
      </c>
      <c r="R14" s="246">
        <f t="shared" si="6"/>
        <v>0</v>
      </c>
      <c r="S14" s="246">
        <f t="shared" si="4"/>
        <v>0</v>
      </c>
      <c r="T14" s="246">
        <f t="shared" si="5"/>
        <v>0</v>
      </c>
      <c r="U14" s="246"/>
    </row>
    <row r="15" spans="2:21" x14ac:dyDescent="0.25">
      <c r="B15" s="221"/>
      <c r="C15" s="221"/>
      <c r="D15" s="221"/>
      <c r="E15" s="221"/>
      <c r="F15" s="221"/>
      <c r="G15" s="221"/>
      <c r="H15" s="138"/>
      <c r="I15" s="138"/>
      <c r="J15" s="138"/>
      <c r="K15" s="221"/>
      <c r="L15" s="221"/>
      <c r="M15" s="156" t="str">
        <f t="shared" si="1"/>
        <v xml:space="preserve"> </v>
      </c>
      <c r="N15" s="156" t="str">
        <f t="shared" si="2"/>
        <v/>
      </c>
      <c r="O15" s="156" t="str">
        <f t="shared" si="0"/>
        <v/>
      </c>
      <c r="P15" s="156" t="str">
        <f t="shared" si="3"/>
        <v/>
      </c>
      <c r="R15" s="246">
        <f t="shared" si="6"/>
        <v>0</v>
      </c>
      <c r="S15" s="246">
        <f t="shared" si="4"/>
        <v>0</v>
      </c>
      <c r="T15" s="246">
        <f t="shared" si="5"/>
        <v>0</v>
      </c>
      <c r="U15" s="246"/>
    </row>
    <row r="16" spans="2:21" x14ac:dyDescent="0.25">
      <c r="B16" s="221"/>
      <c r="C16" s="221"/>
      <c r="D16" s="221"/>
      <c r="E16" s="221"/>
      <c r="F16" s="221"/>
      <c r="G16" s="221"/>
      <c r="H16" s="138"/>
      <c r="I16" s="138"/>
      <c r="J16" s="138"/>
      <c r="K16" s="221"/>
      <c r="L16" s="221"/>
      <c r="M16" s="156" t="str">
        <f t="shared" si="1"/>
        <v xml:space="preserve"> </v>
      </c>
      <c r="N16" s="156" t="str">
        <f t="shared" si="2"/>
        <v/>
      </c>
      <c r="O16" s="156" t="str">
        <f t="shared" si="0"/>
        <v/>
      </c>
      <c r="P16" s="156" t="str">
        <f t="shared" si="3"/>
        <v/>
      </c>
      <c r="R16" s="246">
        <f t="shared" si="6"/>
        <v>0</v>
      </c>
      <c r="S16" s="246">
        <f t="shared" si="4"/>
        <v>0</v>
      </c>
      <c r="T16" s="246">
        <f t="shared" si="5"/>
        <v>0</v>
      </c>
      <c r="U16" s="246"/>
    </row>
    <row r="17" spans="2:21" x14ac:dyDescent="0.25">
      <c r="B17" s="221"/>
      <c r="C17" s="221"/>
      <c r="D17" s="221"/>
      <c r="E17" s="221"/>
      <c r="F17" s="221"/>
      <c r="G17" s="221"/>
      <c r="H17" s="138"/>
      <c r="I17" s="138"/>
      <c r="J17" s="138"/>
      <c r="K17" s="221"/>
      <c r="L17" s="221"/>
      <c r="M17" s="156" t="str">
        <f t="shared" si="1"/>
        <v xml:space="preserve"> </v>
      </c>
      <c r="N17" s="156" t="str">
        <f t="shared" si="2"/>
        <v/>
      </c>
      <c r="O17" s="156" t="str">
        <f t="shared" si="0"/>
        <v/>
      </c>
      <c r="P17" s="156" t="str">
        <f t="shared" si="3"/>
        <v/>
      </c>
      <c r="R17" s="246">
        <f t="shared" si="6"/>
        <v>0</v>
      </c>
      <c r="S17" s="246">
        <f t="shared" si="4"/>
        <v>0</v>
      </c>
      <c r="T17" s="246">
        <f t="shared" si="5"/>
        <v>0</v>
      </c>
      <c r="U17" s="246"/>
    </row>
    <row r="18" spans="2:21" x14ac:dyDescent="0.25">
      <c r="B18" s="221"/>
      <c r="C18" s="221"/>
      <c r="D18" s="221"/>
      <c r="E18" s="221"/>
      <c r="F18" s="221"/>
      <c r="G18" s="221"/>
      <c r="H18" s="138"/>
      <c r="I18" s="138"/>
      <c r="J18" s="138"/>
      <c r="K18" s="221"/>
      <c r="L18" s="221"/>
      <c r="M18" s="156" t="str">
        <f t="shared" si="1"/>
        <v xml:space="preserve"> </v>
      </c>
      <c r="N18" s="156" t="str">
        <f t="shared" si="2"/>
        <v/>
      </c>
      <c r="O18" s="156" t="str">
        <f t="shared" si="0"/>
        <v/>
      </c>
      <c r="P18" s="156" t="str">
        <f t="shared" si="3"/>
        <v/>
      </c>
      <c r="R18" s="246">
        <f t="shared" si="6"/>
        <v>0</v>
      </c>
      <c r="S18" s="246">
        <f t="shared" si="4"/>
        <v>0</v>
      </c>
      <c r="T18" s="246">
        <f t="shared" si="5"/>
        <v>0</v>
      </c>
      <c r="U18" s="246"/>
    </row>
    <row r="19" spans="2:21" x14ac:dyDescent="0.25">
      <c r="B19" s="221"/>
      <c r="C19" s="221"/>
      <c r="D19" s="221"/>
      <c r="E19" s="221"/>
      <c r="F19" s="221"/>
      <c r="G19" s="221"/>
      <c r="H19" s="138"/>
      <c r="I19" s="138"/>
      <c r="J19" s="138"/>
      <c r="K19" s="221"/>
      <c r="L19" s="221"/>
      <c r="M19" s="156" t="str">
        <f t="shared" si="1"/>
        <v xml:space="preserve"> </v>
      </c>
      <c r="N19" s="156" t="str">
        <f t="shared" si="2"/>
        <v/>
      </c>
      <c r="O19" s="156" t="str">
        <f t="shared" si="0"/>
        <v/>
      </c>
      <c r="P19" s="156" t="str">
        <f t="shared" si="3"/>
        <v/>
      </c>
      <c r="R19" s="246">
        <f t="shared" si="6"/>
        <v>0</v>
      </c>
      <c r="S19" s="246">
        <f t="shared" si="4"/>
        <v>0</v>
      </c>
      <c r="T19" s="246">
        <f t="shared" si="5"/>
        <v>0</v>
      </c>
      <c r="U19" s="246"/>
    </row>
    <row r="20" spans="2:21" x14ac:dyDescent="0.25">
      <c r="B20" s="221"/>
      <c r="C20" s="221"/>
      <c r="D20" s="221"/>
      <c r="E20" s="221"/>
      <c r="F20" s="221"/>
      <c r="G20" s="221"/>
      <c r="H20" s="138"/>
      <c r="I20" s="138"/>
      <c r="J20" s="138"/>
      <c r="K20" s="221"/>
      <c r="L20" s="221"/>
      <c r="M20" s="156" t="str">
        <f t="shared" si="1"/>
        <v xml:space="preserve"> </v>
      </c>
      <c r="N20" s="156" t="str">
        <f t="shared" si="2"/>
        <v/>
      </c>
      <c r="O20" s="156" t="str">
        <f t="shared" si="0"/>
        <v/>
      </c>
      <c r="P20" s="156" t="str">
        <f t="shared" si="3"/>
        <v/>
      </c>
      <c r="R20" s="246">
        <f t="shared" si="6"/>
        <v>0</v>
      </c>
      <c r="S20" s="246">
        <f t="shared" si="4"/>
        <v>0</v>
      </c>
      <c r="T20" s="246">
        <f t="shared" si="5"/>
        <v>0</v>
      </c>
      <c r="U20" s="246"/>
    </row>
    <row r="21" spans="2:21" x14ac:dyDescent="0.25">
      <c r="B21" s="221"/>
      <c r="C21" s="221"/>
      <c r="D21" s="221"/>
      <c r="E21" s="221"/>
      <c r="F21" s="221"/>
      <c r="G21" s="221"/>
      <c r="H21" s="138"/>
      <c r="I21" s="138"/>
      <c r="J21" s="138"/>
      <c r="K21" s="221"/>
      <c r="L21" s="221"/>
      <c r="M21" s="156" t="str">
        <f t="shared" si="1"/>
        <v xml:space="preserve"> </v>
      </c>
      <c r="N21" s="156" t="str">
        <f t="shared" si="2"/>
        <v/>
      </c>
      <c r="O21" s="156" t="str">
        <f t="shared" si="0"/>
        <v/>
      </c>
      <c r="P21" s="156" t="str">
        <f t="shared" si="3"/>
        <v/>
      </c>
      <c r="R21" s="246">
        <f t="shared" si="6"/>
        <v>0</v>
      </c>
      <c r="S21" s="246">
        <f t="shared" si="4"/>
        <v>0</v>
      </c>
      <c r="T21" s="246">
        <f t="shared" si="5"/>
        <v>0</v>
      </c>
      <c r="U21" s="246"/>
    </row>
    <row r="22" spans="2:21" x14ac:dyDescent="0.25">
      <c r="B22" s="221"/>
      <c r="C22" s="221"/>
      <c r="D22" s="221"/>
      <c r="E22" s="221"/>
      <c r="F22" s="221"/>
      <c r="G22" s="221"/>
      <c r="H22" s="138"/>
      <c r="I22" s="138"/>
      <c r="J22" s="138"/>
      <c r="K22" s="221"/>
      <c r="L22" s="221"/>
      <c r="M22" s="156" t="str">
        <f t="shared" si="1"/>
        <v xml:space="preserve"> </v>
      </c>
      <c r="N22" s="156" t="str">
        <f t="shared" si="2"/>
        <v/>
      </c>
      <c r="O22" s="156" t="str">
        <f t="shared" ref="O22:O44" si="7">IF(AND(F22="Doc",E22="Sim"),IF(I22&lt;30,0.25,IF(AND(I22&gt;=30,I22&lt;=60),0.5,IF(AND(I22&gt;60,I22&lt;=99),0.75,IF(I22&gt;=100,1,"")))),"")</f>
        <v/>
      </c>
      <c r="P22" s="156" t="str">
        <f t="shared" ref="P22:P44" si="8">IF(E22="Sim",IF(AND(ISNUMBER(H22),ISNUMBER(M22)),M22*N22*H22*O22,""),IF(AND(ISNUMBER(H22),ISNUMBER(M22)),M22*N22*H22,""))</f>
        <v/>
      </c>
      <c r="R22" s="246">
        <f t="shared" si="6"/>
        <v>0</v>
      </c>
      <c r="S22" s="246">
        <f t="shared" si="4"/>
        <v>0</v>
      </c>
      <c r="T22" s="246">
        <f t="shared" si="5"/>
        <v>0</v>
      </c>
      <c r="U22" s="246"/>
    </row>
    <row r="23" spans="2:21" x14ac:dyDescent="0.25">
      <c r="B23" s="221"/>
      <c r="C23" s="221"/>
      <c r="D23" s="221"/>
      <c r="E23" s="221"/>
      <c r="F23" s="221"/>
      <c r="G23" s="221"/>
      <c r="H23" s="138"/>
      <c r="I23" s="138"/>
      <c r="J23" s="138"/>
      <c r="K23" s="221"/>
      <c r="L23" s="221"/>
      <c r="M23" s="156" t="str">
        <f t="shared" si="1"/>
        <v xml:space="preserve"> </v>
      </c>
      <c r="N23" s="156" t="str">
        <f t="shared" si="2"/>
        <v/>
      </c>
      <c r="O23" s="156" t="str">
        <f t="shared" si="7"/>
        <v/>
      </c>
      <c r="P23" s="156" t="str">
        <f t="shared" si="8"/>
        <v/>
      </c>
      <c r="R23" s="246">
        <f t="shared" si="6"/>
        <v>0</v>
      </c>
      <c r="S23" s="246">
        <f t="shared" si="4"/>
        <v>0</v>
      </c>
      <c r="T23" s="246">
        <f t="shared" si="5"/>
        <v>0</v>
      </c>
      <c r="U23" s="246"/>
    </row>
    <row r="24" spans="2:21" x14ac:dyDescent="0.25">
      <c r="B24" s="221"/>
      <c r="C24" s="221"/>
      <c r="D24" s="221"/>
      <c r="E24" s="221"/>
      <c r="F24" s="221"/>
      <c r="G24" s="221"/>
      <c r="H24" s="138"/>
      <c r="I24" s="138"/>
      <c r="J24" s="138"/>
      <c r="K24" s="221"/>
      <c r="L24" s="221"/>
      <c r="M24" s="156" t="str">
        <f t="shared" si="1"/>
        <v xml:space="preserve"> </v>
      </c>
      <c r="N24" s="156" t="str">
        <f t="shared" si="2"/>
        <v/>
      </c>
      <c r="O24" s="156" t="str">
        <f t="shared" si="7"/>
        <v/>
      </c>
      <c r="P24" s="156" t="str">
        <f t="shared" si="8"/>
        <v/>
      </c>
      <c r="R24" s="246">
        <f t="shared" si="6"/>
        <v>0</v>
      </c>
      <c r="S24" s="246">
        <f t="shared" si="4"/>
        <v>0</v>
      </c>
      <c r="T24" s="246">
        <f t="shared" si="5"/>
        <v>0</v>
      </c>
      <c r="U24" s="246"/>
    </row>
    <row r="25" spans="2:21" x14ac:dyDescent="0.25">
      <c r="B25" s="221"/>
      <c r="C25" s="221"/>
      <c r="D25" s="221"/>
      <c r="E25" s="221"/>
      <c r="F25" s="221"/>
      <c r="G25" s="221"/>
      <c r="H25" s="138"/>
      <c r="I25" s="138"/>
      <c r="J25" s="138"/>
      <c r="K25" s="221"/>
      <c r="L25" s="221"/>
      <c r="M25" s="156" t="str">
        <f t="shared" si="1"/>
        <v xml:space="preserve"> </v>
      </c>
      <c r="N25" s="156" t="str">
        <f t="shared" si="2"/>
        <v/>
      </c>
      <c r="O25" s="156" t="str">
        <f t="shared" si="7"/>
        <v/>
      </c>
      <c r="P25" s="156" t="str">
        <f t="shared" si="8"/>
        <v/>
      </c>
      <c r="R25" s="246">
        <f t="shared" si="6"/>
        <v>0</v>
      </c>
      <c r="S25" s="246">
        <f t="shared" si="4"/>
        <v>0</v>
      </c>
      <c r="T25" s="246">
        <f t="shared" si="5"/>
        <v>0</v>
      </c>
      <c r="U25" s="246"/>
    </row>
    <row r="26" spans="2:21" x14ac:dyDescent="0.25">
      <c r="B26" s="221"/>
      <c r="C26" s="221"/>
      <c r="D26" s="221"/>
      <c r="E26" s="221"/>
      <c r="F26" s="221"/>
      <c r="G26" s="221"/>
      <c r="H26" s="138"/>
      <c r="I26" s="138"/>
      <c r="J26" s="138"/>
      <c r="K26" s="221"/>
      <c r="L26" s="221"/>
      <c r="M26" s="156" t="str">
        <f t="shared" si="1"/>
        <v xml:space="preserve"> </v>
      </c>
      <c r="N26" s="156" t="str">
        <f t="shared" si="2"/>
        <v/>
      </c>
      <c r="O26" s="156" t="str">
        <f t="shared" si="7"/>
        <v/>
      </c>
      <c r="P26" s="156" t="str">
        <f t="shared" si="8"/>
        <v/>
      </c>
      <c r="Q26" s="81"/>
      <c r="R26" s="246">
        <f t="shared" si="6"/>
        <v>0</v>
      </c>
      <c r="S26" s="246">
        <f t="shared" si="4"/>
        <v>0</v>
      </c>
      <c r="T26" s="246">
        <f t="shared" si="5"/>
        <v>0</v>
      </c>
      <c r="U26" s="246"/>
    </row>
    <row r="27" spans="2:21" x14ac:dyDescent="0.25">
      <c r="B27" s="221"/>
      <c r="C27" s="221"/>
      <c r="D27" s="221"/>
      <c r="E27" s="221"/>
      <c r="F27" s="221"/>
      <c r="G27" s="221"/>
      <c r="H27" s="138"/>
      <c r="I27" s="138"/>
      <c r="J27" s="138"/>
      <c r="K27" s="221"/>
      <c r="L27" s="221"/>
      <c r="M27" s="156" t="str">
        <f t="shared" si="1"/>
        <v xml:space="preserve"> </v>
      </c>
      <c r="N27" s="156" t="str">
        <f t="shared" si="2"/>
        <v/>
      </c>
      <c r="O27" s="156" t="str">
        <f t="shared" si="7"/>
        <v/>
      </c>
      <c r="P27" s="156" t="str">
        <f t="shared" si="8"/>
        <v/>
      </c>
      <c r="R27" s="246">
        <f t="shared" si="6"/>
        <v>0</v>
      </c>
      <c r="S27" s="246">
        <f t="shared" si="4"/>
        <v>0</v>
      </c>
      <c r="T27" s="246">
        <f t="shared" si="5"/>
        <v>0</v>
      </c>
      <c r="U27" s="246"/>
    </row>
    <row r="28" spans="2:21" x14ac:dyDescent="0.25">
      <c r="B28" s="221"/>
      <c r="C28" s="221"/>
      <c r="D28" s="221"/>
      <c r="E28" s="221"/>
      <c r="F28" s="221"/>
      <c r="G28" s="221"/>
      <c r="H28" s="138"/>
      <c r="I28" s="138"/>
      <c r="J28" s="138"/>
      <c r="K28" s="221"/>
      <c r="L28" s="221"/>
      <c r="M28" s="156" t="str">
        <f t="shared" si="1"/>
        <v xml:space="preserve"> </v>
      </c>
      <c r="N28" s="156" t="str">
        <f t="shared" si="2"/>
        <v/>
      </c>
      <c r="O28" s="156" t="str">
        <f t="shared" si="7"/>
        <v/>
      </c>
      <c r="P28" s="156" t="str">
        <f t="shared" si="8"/>
        <v/>
      </c>
      <c r="R28" s="246">
        <f t="shared" si="6"/>
        <v>0</v>
      </c>
      <c r="S28" s="246">
        <f t="shared" si="4"/>
        <v>0</v>
      </c>
      <c r="T28" s="246">
        <f t="shared" si="5"/>
        <v>0</v>
      </c>
      <c r="U28" s="246"/>
    </row>
    <row r="29" spans="2:21" x14ac:dyDescent="0.25">
      <c r="B29" s="221"/>
      <c r="C29" s="221"/>
      <c r="D29" s="221"/>
      <c r="E29" s="221"/>
      <c r="F29" s="221"/>
      <c r="G29" s="221"/>
      <c r="H29" s="138"/>
      <c r="I29" s="138"/>
      <c r="J29" s="138"/>
      <c r="K29" s="221"/>
      <c r="L29" s="221"/>
      <c r="M29" s="156" t="str">
        <f t="shared" si="1"/>
        <v xml:space="preserve"> </v>
      </c>
      <c r="N29" s="156" t="str">
        <f t="shared" si="2"/>
        <v/>
      </c>
      <c r="O29" s="156" t="str">
        <f t="shared" si="7"/>
        <v/>
      </c>
      <c r="P29" s="156" t="str">
        <f t="shared" si="8"/>
        <v/>
      </c>
      <c r="R29" s="246">
        <f t="shared" si="6"/>
        <v>0</v>
      </c>
      <c r="S29" s="246">
        <f t="shared" si="4"/>
        <v>0</v>
      </c>
      <c r="T29" s="246">
        <f t="shared" si="5"/>
        <v>0</v>
      </c>
      <c r="U29" s="246"/>
    </row>
    <row r="30" spans="2:21" x14ac:dyDescent="0.25">
      <c r="B30" s="221"/>
      <c r="C30" s="221"/>
      <c r="D30" s="221"/>
      <c r="E30" s="221"/>
      <c r="F30" s="221"/>
      <c r="G30" s="221"/>
      <c r="H30" s="138"/>
      <c r="I30" s="138"/>
      <c r="J30" s="138"/>
      <c r="K30" s="221"/>
      <c r="L30" s="221"/>
      <c r="M30" s="156" t="str">
        <f t="shared" si="1"/>
        <v xml:space="preserve"> </v>
      </c>
      <c r="N30" s="156" t="str">
        <f t="shared" si="2"/>
        <v/>
      </c>
      <c r="O30" s="156" t="str">
        <f t="shared" si="7"/>
        <v/>
      </c>
      <c r="P30" s="156" t="str">
        <f t="shared" si="8"/>
        <v/>
      </c>
      <c r="R30" s="246">
        <f t="shared" si="6"/>
        <v>0</v>
      </c>
      <c r="S30" s="246">
        <f t="shared" si="4"/>
        <v>0</v>
      </c>
      <c r="T30" s="246">
        <f t="shared" si="5"/>
        <v>0</v>
      </c>
      <c r="U30" s="246"/>
    </row>
    <row r="31" spans="2:21" x14ac:dyDescent="0.25">
      <c r="B31" s="221"/>
      <c r="C31" s="221"/>
      <c r="D31" s="221"/>
      <c r="E31" s="221"/>
      <c r="F31" s="221"/>
      <c r="G31" s="221"/>
      <c r="H31" s="138"/>
      <c r="I31" s="138"/>
      <c r="J31" s="138"/>
      <c r="K31" s="221"/>
      <c r="L31" s="221"/>
      <c r="M31" s="156" t="str">
        <f t="shared" si="1"/>
        <v xml:space="preserve"> </v>
      </c>
      <c r="N31" s="156" t="str">
        <f t="shared" si="2"/>
        <v/>
      </c>
      <c r="O31" s="156" t="str">
        <f t="shared" si="7"/>
        <v/>
      </c>
      <c r="P31" s="156" t="str">
        <f t="shared" si="8"/>
        <v/>
      </c>
      <c r="R31" s="246">
        <f t="shared" si="6"/>
        <v>0</v>
      </c>
      <c r="S31" s="246">
        <f t="shared" si="4"/>
        <v>0</v>
      </c>
      <c r="T31" s="246">
        <f t="shared" si="5"/>
        <v>0</v>
      </c>
      <c r="U31" s="246"/>
    </row>
    <row r="32" spans="2:21" x14ac:dyDescent="0.25">
      <c r="B32" s="221"/>
      <c r="C32" s="221"/>
      <c r="D32" s="221"/>
      <c r="E32" s="221"/>
      <c r="F32" s="221"/>
      <c r="G32" s="221"/>
      <c r="H32" s="138"/>
      <c r="I32" s="138"/>
      <c r="J32" s="138"/>
      <c r="K32" s="221"/>
      <c r="L32" s="221"/>
      <c r="M32" s="156" t="str">
        <f t="shared" si="1"/>
        <v xml:space="preserve"> </v>
      </c>
      <c r="N32" s="156" t="str">
        <f t="shared" si="2"/>
        <v/>
      </c>
      <c r="O32" s="156" t="str">
        <f t="shared" si="7"/>
        <v/>
      </c>
      <c r="P32" s="156" t="str">
        <f t="shared" si="8"/>
        <v/>
      </c>
      <c r="R32" s="246">
        <f t="shared" si="6"/>
        <v>0</v>
      </c>
      <c r="S32" s="246">
        <f t="shared" si="4"/>
        <v>0</v>
      </c>
      <c r="T32" s="246">
        <f t="shared" si="5"/>
        <v>0</v>
      </c>
      <c r="U32" s="246"/>
    </row>
    <row r="33" spans="2:21" x14ac:dyDescent="0.25">
      <c r="B33" s="221"/>
      <c r="C33" s="221"/>
      <c r="D33" s="221"/>
      <c r="E33" s="221"/>
      <c r="F33" s="221"/>
      <c r="G33" s="221"/>
      <c r="H33" s="138"/>
      <c r="I33" s="138"/>
      <c r="J33" s="138"/>
      <c r="K33" s="221"/>
      <c r="L33" s="221"/>
      <c r="M33" s="156" t="str">
        <f t="shared" si="1"/>
        <v xml:space="preserve"> </v>
      </c>
      <c r="N33" s="156" t="str">
        <f t="shared" si="2"/>
        <v/>
      </c>
      <c r="O33" s="156" t="str">
        <f t="shared" si="7"/>
        <v/>
      </c>
      <c r="P33" s="156" t="str">
        <f t="shared" si="8"/>
        <v/>
      </c>
      <c r="R33" s="246">
        <f t="shared" si="6"/>
        <v>0</v>
      </c>
      <c r="S33" s="246">
        <f t="shared" si="4"/>
        <v>0</v>
      </c>
      <c r="T33" s="246">
        <f t="shared" si="5"/>
        <v>0</v>
      </c>
      <c r="U33" s="246"/>
    </row>
    <row r="34" spans="2:21" x14ac:dyDescent="0.25">
      <c r="B34" s="221"/>
      <c r="C34" s="221"/>
      <c r="D34" s="221"/>
      <c r="E34" s="221"/>
      <c r="F34" s="221"/>
      <c r="G34" s="221"/>
      <c r="H34" s="138"/>
      <c r="I34" s="138"/>
      <c r="J34" s="138"/>
      <c r="K34" s="221"/>
      <c r="L34" s="221"/>
      <c r="M34" s="156" t="str">
        <f t="shared" si="1"/>
        <v xml:space="preserve"> </v>
      </c>
      <c r="N34" s="156" t="str">
        <f t="shared" si="2"/>
        <v/>
      </c>
      <c r="O34" s="156" t="str">
        <f t="shared" si="7"/>
        <v/>
      </c>
      <c r="P34" s="156" t="str">
        <f t="shared" si="8"/>
        <v/>
      </c>
      <c r="R34" s="246">
        <f t="shared" si="6"/>
        <v>0</v>
      </c>
      <c r="S34" s="246">
        <f t="shared" si="4"/>
        <v>0</v>
      </c>
      <c r="T34" s="246">
        <f t="shared" si="5"/>
        <v>0</v>
      </c>
      <c r="U34" s="246"/>
    </row>
    <row r="35" spans="2:21" x14ac:dyDescent="0.25">
      <c r="B35" s="221"/>
      <c r="C35" s="221"/>
      <c r="D35" s="221"/>
      <c r="E35" s="221"/>
      <c r="F35" s="221"/>
      <c r="G35" s="221"/>
      <c r="H35" s="138"/>
      <c r="I35" s="138"/>
      <c r="J35" s="138"/>
      <c r="K35" s="221"/>
      <c r="L35" s="221"/>
      <c r="M35" s="156" t="str">
        <f t="shared" si="1"/>
        <v xml:space="preserve"> </v>
      </c>
      <c r="N35" s="156" t="str">
        <f t="shared" si="2"/>
        <v/>
      </c>
      <c r="O35" s="156" t="str">
        <f t="shared" si="7"/>
        <v/>
      </c>
      <c r="P35" s="156" t="str">
        <f t="shared" si="8"/>
        <v/>
      </c>
      <c r="R35" s="246">
        <f t="shared" si="6"/>
        <v>0</v>
      </c>
      <c r="S35" s="246">
        <f t="shared" si="4"/>
        <v>0</v>
      </c>
      <c r="T35" s="246">
        <f t="shared" si="5"/>
        <v>0</v>
      </c>
      <c r="U35" s="246"/>
    </row>
    <row r="36" spans="2:21" x14ac:dyDescent="0.25">
      <c r="B36" s="221"/>
      <c r="C36" s="221"/>
      <c r="D36" s="221"/>
      <c r="E36" s="221"/>
      <c r="F36" s="221"/>
      <c r="G36" s="221"/>
      <c r="H36" s="138"/>
      <c r="I36" s="138"/>
      <c r="J36" s="138"/>
      <c r="K36" s="221"/>
      <c r="L36" s="221"/>
      <c r="M36" s="156" t="str">
        <f t="shared" si="1"/>
        <v xml:space="preserve"> </v>
      </c>
      <c r="N36" s="156" t="str">
        <f t="shared" si="2"/>
        <v/>
      </c>
      <c r="O36" s="156" t="str">
        <f t="shared" si="7"/>
        <v/>
      </c>
      <c r="P36" s="156" t="str">
        <f t="shared" si="8"/>
        <v/>
      </c>
      <c r="R36" s="246">
        <f t="shared" si="6"/>
        <v>0</v>
      </c>
      <c r="S36" s="246">
        <f t="shared" si="4"/>
        <v>0</v>
      </c>
      <c r="T36" s="246">
        <f t="shared" si="5"/>
        <v>0</v>
      </c>
      <c r="U36" s="246"/>
    </row>
    <row r="37" spans="2:21" x14ac:dyDescent="0.25">
      <c r="B37" s="221"/>
      <c r="C37" s="221"/>
      <c r="D37" s="221"/>
      <c r="E37" s="221"/>
      <c r="F37" s="221"/>
      <c r="G37" s="221"/>
      <c r="H37" s="138"/>
      <c r="I37" s="138"/>
      <c r="J37" s="138"/>
      <c r="K37" s="221"/>
      <c r="L37" s="221"/>
      <c r="M37" s="156" t="str">
        <f t="shared" si="1"/>
        <v xml:space="preserve"> </v>
      </c>
      <c r="N37" s="156" t="str">
        <f t="shared" si="2"/>
        <v/>
      </c>
      <c r="O37" s="156" t="str">
        <f t="shared" si="7"/>
        <v/>
      </c>
      <c r="P37" s="156" t="str">
        <f t="shared" si="8"/>
        <v/>
      </c>
      <c r="R37" s="246">
        <f t="shared" si="6"/>
        <v>0</v>
      </c>
      <c r="S37" s="246">
        <f t="shared" si="4"/>
        <v>0</v>
      </c>
      <c r="T37" s="246">
        <f t="shared" si="5"/>
        <v>0</v>
      </c>
      <c r="U37" s="246"/>
    </row>
    <row r="38" spans="2:21" x14ac:dyDescent="0.25">
      <c r="B38" s="221"/>
      <c r="C38" s="221"/>
      <c r="D38" s="221"/>
      <c r="E38" s="221"/>
      <c r="F38" s="221"/>
      <c r="G38" s="221"/>
      <c r="H38" s="138"/>
      <c r="I38" s="138"/>
      <c r="J38" s="138"/>
      <c r="K38" s="221"/>
      <c r="L38" s="221"/>
      <c r="M38" s="156" t="str">
        <f t="shared" si="1"/>
        <v xml:space="preserve"> </v>
      </c>
      <c r="N38" s="156" t="str">
        <f t="shared" si="2"/>
        <v/>
      </c>
      <c r="O38" s="156" t="str">
        <f t="shared" si="7"/>
        <v/>
      </c>
      <c r="P38" s="156" t="str">
        <f t="shared" si="8"/>
        <v/>
      </c>
      <c r="R38" s="246">
        <f t="shared" si="6"/>
        <v>0</v>
      </c>
      <c r="S38" s="246">
        <f t="shared" si="4"/>
        <v>0</v>
      </c>
      <c r="T38" s="246">
        <f t="shared" si="5"/>
        <v>0</v>
      </c>
      <c r="U38" s="246"/>
    </row>
    <row r="39" spans="2:21" x14ac:dyDescent="0.25">
      <c r="B39" s="221"/>
      <c r="C39" s="221"/>
      <c r="D39" s="221"/>
      <c r="E39" s="221"/>
      <c r="F39" s="221"/>
      <c r="G39" s="221"/>
      <c r="H39" s="138"/>
      <c r="I39" s="138"/>
      <c r="J39" s="138"/>
      <c r="K39" s="221"/>
      <c r="L39" s="221"/>
      <c r="M39" s="156" t="str">
        <f t="shared" si="1"/>
        <v xml:space="preserve"> </v>
      </c>
      <c r="N39" s="156" t="str">
        <f t="shared" si="2"/>
        <v/>
      </c>
      <c r="O39" s="156" t="str">
        <f t="shared" si="7"/>
        <v/>
      </c>
      <c r="P39" s="156" t="str">
        <f t="shared" si="8"/>
        <v/>
      </c>
      <c r="R39" s="246">
        <f t="shared" si="6"/>
        <v>0</v>
      </c>
      <c r="S39" s="246">
        <f t="shared" si="4"/>
        <v>0</v>
      </c>
      <c r="T39" s="246">
        <f t="shared" si="5"/>
        <v>0</v>
      </c>
      <c r="U39" s="246"/>
    </row>
    <row r="40" spans="2:21" x14ac:dyDescent="0.25">
      <c r="B40" s="221"/>
      <c r="C40" s="221"/>
      <c r="D40" s="221"/>
      <c r="E40" s="221"/>
      <c r="F40" s="221"/>
      <c r="G40" s="221"/>
      <c r="H40" s="138"/>
      <c r="I40" s="138"/>
      <c r="J40" s="138"/>
      <c r="K40" s="221"/>
      <c r="L40" s="221"/>
      <c r="M40" s="156" t="str">
        <f t="shared" si="1"/>
        <v xml:space="preserve"> </v>
      </c>
      <c r="N40" s="156" t="str">
        <f t="shared" si="2"/>
        <v/>
      </c>
      <c r="O40" s="156" t="str">
        <f t="shared" si="7"/>
        <v/>
      </c>
      <c r="P40" s="156" t="str">
        <f t="shared" si="8"/>
        <v/>
      </c>
      <c r="R40" s="246">
        <f t="shared" si="6"/>
        <v>0</v>
      </c>
      <c r="S40" s="246">
        <f t="shared" si="4"/>
        <v>0</v>
      </c>
      <c r="T40" s="246">
        <f t="shared" si="5"/>
        <v>0</v>
      </c>
      <c r="U40" s="246"/>
    </row>
    <row r="41" spans="2:21" x14ac:dyDescent="0.25">
      <c r="B41" s="221"/>
      <c r="C41" s="221"/>
      <c r="D41" s="221"/>
      <c r="E41" s="221"/>
      <c r="F41" s="221"/>
      <c r="G41" s="221"/>
      <c r="H41" s="138"/>
      <c r="I41" s="138"/>
      <c r="J41" s="138"/>
      <c r="K41" s="221"/>
      <c r="L41" s="221"/>
      <c r="M41" s="156" t="str">
        <f t="shared" si="1"/>
        <v xml:space="preserve"> </v>
      </c>
      <c r="N41" s="156" t="str">
        <f t="shared" si="2"/>
        <v/>
      </c>
      <c r="O41" s="156" t="str">
        <f t="shared" si="7"/>
        <v/>
      </c>
      <c r="P41" s="156" t="str">
        <f t="shared" si="8"/>
        <v/>
      </c>
      <c r="R41" s="246">
        <f t="shared" si="6"/>
        <v>0</v>
      </c>
      <c r="S41" s="246">
        <f t="shared" si="4"/>
        <v>0</v>
      </c>
      <c r="T41" s="246">
        <f t="shared" si="5"/>
        <v>0</v>
      </c>
      <c r="U41" s="246"/>
    </row>
    <row r="42" spans="2:21" x14ac:dyDescent="0.25">
      <c r="B42" s="221"/>
      <c r="C42" s="221"/>
      <c r="D42" s="221"/>
      <c r="E42" s="221"/>
      <c r="F42" s="221"/>
      <c r="G42" s="221"/>
      <c r="H42" s="138"/>
      <c r="I42" s="138"/>
      <c r="J42" s="138"/>
      <c r="K42" s="221"/>
      <c r="L42" s="221"/>
      <c r="M42" s="156" t="str">
        <f t="shared" si="1"/>
        <v xml:space="preserve"> </v>
      </c>
      <c r="N42" s="156" t="str">
        <f t="shared" si="2"/>
        <v/>
      </c>
      <c r="O42" s="156" t="str">
        <f t="shared" si="7"/>
        <v/>
      </c>
      <c r="P42" s="156" t="str">
        <f t="shared" si="8"/>
        <v/>
      </c>
      <c r="R42" s="246">
        <f t="shared" si="6"/>
        <v>0</v>
      </c>
      <c r="S42" s="246">
        <f t="shared" si="4"/>
        <v>0</v>
      </c>
      <c r="T42" s="246">
        <f t="shared" si="5"/>
        <v>0</v>
      </c>
      <c r="U42" s="246"/>
    </row>
    <row r="43" spans="2:21" x14ac:dyDescent="0.25">
      <c r="B43" s="138"/>
      <c r="C43" s="138"/>
      <c r="D43" s="138"/>
      <c r="E43" s="138"/>
      <c r="F43" s="138"/>
      <c r="G43" s="221"/>
      <c r="H43" s="138"/>
      <c r="I43" s="138"/>
      <c r="J43" s="138"/>
      <c r="K43" s="221"/>
      <c r="L43" s="221"/>
      <c r="M43" s="156" t="str">
        <f t="shared" si="1"/>
        <v xml:space="preserve"> </v>
      </c>
      <c r="N43" s="156" t="str">
        <f t="shared" si="2"/>
        <v/>
      </c>
      <c r="O43" s="156" t="str">
        <f t="shared" si="7"/>
        <v/>
      </c>
      <c r="P43" s="156" t="str">
        <f t="shared" si="8"/>
        <v/>
      </c>
      <c r="R43" s="246">
        <f t="shared" si="6"/>
        <v>0</v>
      </c>
      <c r="S43" s="246">
        <f t="shared" si="4"/>
        <v>0</v>
      </c>
      <c r="T43" s="246">
        <f t="shared" si="5"/>
        <v>0</v>
      </c>
      <c r="U43" s="246"/>
    </row>
    <row r="44" spans="2:21" x14ac:dyDescent="0.25">
      <c r="B44" s="138"/>
      <c r="C44" s="138"/>
      <c r="D44" s="138"/>
      <c r="E44" s="138"/>
      <c r="F44" s="138"/>
      <c r="G44" s="221"/>
      <c r="H44" s="138"/>
      <c r="I44" s="138"/>
      <c r="J44" s="138"/>
      <c r="K44" s="221"/>
      <c r="L44" s="221"/>
      <c r="M44" s="156" t="str">
        <f t="shared" si="1"/>
        <v xml:space="preserve"> </v>
      </c>
      <c r="N44" s="156" t="str">
        <f t="shared" si="2"/>
        <v/>
      </c>
      <c r="O44" s="156" t="str">
        <f t="shared" si="7"/>
        <v/>
      </c>
      <c r="P44" s="156" t="str">
        <f t="shared" si="8"/>
        <v/>
      </c>
      <c r="R44" s="246">
        <f t="shared" si="6"/>
        <v>0</v>
      </c>
      <c r="S44" s="246">
        <f t="shared" si="4"/>
        <v>0</v>
      </c>
      <c r="T44" s="246">
        <f t="shared" si="5"/>
        <v>0</v>
      </c>
      <c r="U44" s="246"/>
    </row>
    <row r="45" spans="2:21" ht="15.75" thickBot="1" x14ac:dyDescent="0.3">
      <c r="B45" s="230"/>
      <c r="C45" s="230"/>
      <c r="D45" s="230"/>
      <c r="E45" s="230"/>
      <c r="F45" s="230"/>
      <c r="G45" s="231"/>
      <c r="H45" s="230"/>
      <c r="I45" s="232"/>
      <c r="J45" s="546" t="s">
        <v>430</v>
      </c>
      <c r="K45" s="547"/>
      <c r="L45" s="547"/>
      <c r="M45" s="547"/>
      <c r="N45" s="547"/>
      <c r="O45" s="548"/>
      <c r="P45" s="240">
        <f>SUMIF(F5:F44,$N$54,P5:P44)</f>
        <v>0</v>
      </c>
      <c r="R45" s="246">
        <f>SUM(R5:R44)</f>
        <v>0</v>
      </c>
      <c r="S45" s="246"/>
      <c r="T45" s="246"/>
      <c r="U45" s="246"/>
    </row>
    <row r="46" spans="2:21" ht="15.75" thickBot="1" x14ac:dyDescent="0.3">
      <c r="B46" s="128" t="s">
        <v>198</v>
      </c>
      <c r="C46" s="552" t="s">
        <v>205</v>
      </c>
      <c r="D46" s="553"/>
      <c r="E46" s="160" t="s">
        <v>206</v>
      </c>
      <c r="G46" s="144"/>
      <c r="H46" s="157"/>
      <c r="I46" s="158"/>
      <c r="J46" s="549" t="s">
        <v>418</v>
      </c>
      <c r="K46" s="550"/>
      <c r="L46" s="550"/>
      <c r="M46" s="550"/>
      <c r="N46" s="550"/>
      <c r="O46" s="551"/>
      <c r="P46" s="241">
        <f>SUMIF(F5:F44,$N$55,P5:P44)</f>
        <v>0</v>
      </c>
      <c r="R46" s="246"/>
      <c r="S46" s="246"/>
      <c r="T46" s="246"/>
      <c r="U46" s="246"/>
    </row>
    <row r="47" spans="2:21" ht="15.75" thickBot="1" x14ac:dyDescent="0.3">
      <c r="B47" s="128" t="s">
        <v>200</v>
      </c>
      <c r="C47" s="565" t="s">
        <v>207</v>
      </c>
      <c r="D47" s="566"/>
      <c r="E47" s="148">
        <v>2</v>
      </c>
      <c r="F47" s="128" t="s">
        <v>208</v>
      </c>
      <c r="G47" s="144"/>
      <c r="H47" s="157"/>
      <c r="I47" s="158"/>
      <c r="J47" s="549" t="s">
        <v>419</v>
      </c>
      <c r="K47" s="550"/>
      <c r="L47" s="550"/>
      <c r="M47" s="550"/>
      <c r="N47" s="550"/>
      <c r="O47" s="551"/>
      <c r="P47" s="242">
        <f>IF((Total!H1="PF"),(P45/4),(P45/2))</f>
        <v>0</v>
      </c>
      <c r="R47" s="246">
        <f>IF((Total!H3="PF"),(R45/4),(R45/2))</f>
        <v>0</v>
      </c>
      <c r="S47" s="246">
        <f>SUM(S5:S45)</f>
        <v>0</v>
      </c>
      <c r="T47" s="246">
        <f>SUM(T5:T45)</f>
        <v>0</v>
      </c>
      <c r="U47" s="246"/>
    </row>
    <row r="48" spans="2:21" ht="15.75" thickBot="1" x14ac:dyDescent="0.3">
      <c r="B48" s="128" t="s">
        <v>202</v>
      </c>
      <c r="C48" s="558" t="s">
        <v>227</v>
      </c>
      <c r="D48" s="559"/>
      <c r="E48" s="149">
        <v>4</v>
      </c>
      <c r="F48" s="128" t="s">
        <v>210</v>
      </c>
      <c r="I48" s="85"/>
      <c r="J48" s="549" t="s">
        <v>420</v>
      </c>
      <c r="K48" s="550"/>
      <c r="L48" s="550"/>
      <c r="M48" s="550"/>
      <c r="N48" s="550"/>
      <c r="O48" s="551"/>
      <c r="P48" s="242">
        <f>IF((Total!H2="PF"),(P46/4),(P46/2))</f>
        <v>0</v>
      </c>
      <c r="R48" s="246"/>
      <c r="S48" s="246"/>
      <c r="T48" s="246"/>
      <c r="U48" s="246"/>
    </row>
    <row r="49" spans="2:21" ht="15.75" thickBot="1" x14ac:dyDescent="0.3">
      <c r="B49" s="128" t="s">
        <v>203</v>
      </c>
      <c r="C49" s="568" t="s">
        <v>211</v>
      </c>
      <c r="D49" s="569"/>
      <c r="E49" s="148">
        <v>4</v>
      </c>
      <c r="F49" s="128" t="s">
        <v>210</v>
      </c>
      <c r="R49" s="246"/>
      <c r="S49" s="246"/>
      <c r="T49" s="246"/>
      <c r="U49" s="246"/>
    </row>
    <row r="50" spans="2:21" x14ac:dyDescent="0.25">
      <c r="B50" s="128" t="s">
        <v>204</v>
      </c>
      <c r="F50" s="109" t="s">
        <v>173</v>
      </c>
      <c r="R50" s="246"/>
      <c r="S50" s="246"/>
      <c r="T50" s="246"/>
      <c r="U50" s="246"/>
    </row>
    <row r="51" spans="2:21" x14ac:dyDescent="0.25">
      <c r="M51" s="109"/>
      <c r="P51" s="161"/>
      <c r="R51" s="246"/>
      <c r="S51" s="246"/>
      <c r="T51" s="246"/>
      <c r="U51" s="246"/>
    </row>
    <row r="52" spans="2:21" x14ac:dyDescent="0.25">
      <c r="B52" s="146" t="s">
        <v>423</v>
      </c>
      <c r="C52" s="146"/>
      <c r="D52" s="146"/>
      <c r="E52" s="146"/>
      <c r="F52" s="146"/>
      <c r="R52" s="246"/>
      <c r="S52" s="246"/>
      <c r="T52" s="246"/>
      <c r="U52" s="246"/>
    </row>
    <row r="53" spans="2:21" ht="30" customHeight="1" x14ac:dyDescent="0.25">
      <c r="B53" s="226" t="s">
        <v>424</v>
      </c>
      <c r="C53" s="226"/>
      <c r="D53" s="226"/>
      <c r="E53" s="226"/>
      <c r="F53" s="226"/>
      <c r="N53" s="571" t="s">
        <v>411</v>
      </c>
      <c r="O53" s="571"/>
      <c r="P53" s="165" t="s">
        <v>409</v>
      </c>
      <c r="R53" s="246"/>
      <c r="S53" s="246"/>
      <c r="T53" s="246"/>
      <c r="U53" s="246"/>
    </row>
    <row r="54" spans="2:21" x14ac:dyDescent="0.25">
      <c r="B54" s="226" t="s">
        <v>425</v>
      </c>
      <c r="C54" s="226"/>
      <c r="D54" s="226"/>
      <c r="E54" s="226"/>
      <c r="F54" s="226"/>
      <c r="N54" s="572" t="s">
        <v>412</v>
      </c>
      <c r="O54" s="572"/>
      <c r="P54" s="166" t="s">
        <v>414</v>
      </c>
    </row>
    <row r="55" spans="2:21" ht="17.25" x14ac:dyDescent="0.25">
      <c r="B55" t="s">
        <v>426</v>
      </c>
      <c r="N55" s="572" t="s">
        <v>413</v>
      </c>
      <c r="O55" s="572"/>
      <c r="P55" s="166" t="s">
        <v>415</v>
      </c>
    </row>
    <row r="56" spans="2:21" ht="17.25" x14ac:dyDescent="0.25">
      <c r="B56" t="s">
        <v>427</v>
      </c>
      <c r="G56" s="146"/>
      <c r="H56" s="146"/>
      <c r="I56" s="146"/>
      <c r="J56" s="146"/>
      <c r="K56" s="146"/>
      <c r="L56" s="146"/>
      <c r="M56" s="146"/>
      <c r="N56" s="146"/>
      <c r="O56" s="146"/>
    </row>
    <row r="57" spans="2:21" ht="17.25" x14ac:dyDescent="0.25">
      <c r="B57" t="s">
        <v>428</v>
      </c>
      <c r="F57" s="128"/>
    </row>
    <row r="58" spans="2:21" ht="38.25" customHeight="1" x14ac:dyDescent="0.25">
      <c r="B58" s="570" t="s">
        <v>429</v>
      </c>
      <c r="C58" s="570"/>
      <c r="D58" s="570"/>
      <c r="E58" s="570"/>
      <c r="F58" s="570"/>
      <c r="G58" s="570"/>
      <c r="H58" s="570"/>
      <c r="I58" s="570"/>
      <c r="J58" s="570"/>
      <c r="K58" s="570"/>
      <c r="L58" s="570"/>
      <c r="M58" s="570"/>
      <c r="N58" s="570"/>
      <c r="O58" s="570"/>
      <c r="P58" s="570"/>
    </row>
    <row r="63" spans="2:21" x14ac:dyDescent="0.25">
      <c r="D63" s="162"/>
      <c r="E63" s="162"/>
      <c r="F63" s="162"/>
      <c r="G63" s="162"/>
      <c r="M63" s="164"/>
      <c r="N63" s="162"/>
      <c r="O63" s="162"/>
      <c r="P63" s="162"/>
    </row>
    <row r="64" spans="2:21" x14ac:dyDescent="0.25">
      <c r="E64" s="162"/>
      <c r="G64" s="162"/>
      <c r="H64" s="162"/>
      <c r="I64" s="162"/>
      <c r="J64" s="162"/>
      <c r="K64" s="162"/>
      <c r="L64" s="162"/>
      <c r="M64" s="162"/>
      <c r="N64" s="162"/>
      <c r="O64" s="162"/>
      <c r="P64" s="162"/>
    </row>
    <row r="65" spans="4:16" x14ac:dyDescent="0.25">
      <c r="E65" s="162"/>
      <c r="G65" s="162"/>
      <c r="H65" s="162"/>
      <c r="I65" s="162"/>
      <c r="J65" s="162"/>
      <c r="K65" s="162"/>
      <c r="L65" s="162"/>
      <c r="M65" s="162"/>
      <c r="N65" s="162"/>
      <c r="O65" s="162"/>
      <c r="P65" s="162"/>
    </row>
    <row r="66" spans="4:16" x14ac:dyDescent="0.25">
      <c r="E66" s="162"/>
      <c r="G66" s="162"/>
      <c r="H66" s="162"/>
      <c r="I66" s="162"/>
      <c r="J66" s="162"/>
      <c r="K66" s="162"/>
      <c r="L66" s="162"/>
      <c r="M66" s="162"/>
      <c r="N66" s="162"/>
      <c r="O66" s="162"/>
      <c r="P66" s="162"/>
    </row>
    <row r="67" spans="4:16" x14ac:dyDescent="0.25">
      <c r="D67" s="162"/>
      <c r="E67" s="162"/>
      <c r="F67" s="162"/>
      <c r="G67" s="162"/>
      <c r="H67" s="162"/>
      <c r="I67" s="162"/>
      <c r="J67" s="162"/>
      <c r="K67" s="162"/>
      <c r="L67" s="162"/>
      <c r="M67" s="162"/>
      <c r="N67" s="162"/>
      <c r="O67" s="162"/>
      <c r="P67" s="162"/>
    </row>
  </sheetData>
  <sheetProtection algorithmName="SHA-512" hashValue="XjKtRZ2Vkp5vEvY5dCsvXooDguuSqp+OAgwFULK0Jb2V+YiI1MPIPHXY+J+ctO7Ksaxsa8cbKhqUwYZkwe+2sQ==" saltValue="a1n1Jtoe7ohhPDnyjbCHAg==" spinCount="100000" sheet="1" selectLockedCells="1"/>
  <mergeCells count="13">
    <mergeCell ref="B2:P2"/>
    <mergeCell ref="C46:D46"/>
    <mergeCell ref="C47:D47"/>
    <mergeCell ref="C48:D48"/>
    <mergeCell ref="J45:O45"/>
    <mergeCell ref="J46:O46"/>
    <mergeCell ref="J47:O47"/>
    <mergeCell ref="J48:O48"/>
    <mergeCell ref="C49:D49"/>
    <mergeCell ref="B58:P58"/>
    <mergeCell ref="N53:O53"/>
    <mergeCell ref="N54:O54"/>
    <mergeCell ref="N55:O55"/>
  </mergeCells>
  <dataValidations count="2">
    <dataValidation type="list" allowBlank="1" showInputMessage="1" showErrorMessage="1" sqref="F5:F45" xr:uid="{00000000-0002-0000-0200-000000000000}">
      <formula1>$N$54:$N$55</formula1>
    </dataValidation>
    <dataValidation type="list" allowBlank="1" showInputMessage="1" showErrorMessage="1" sqref="E5:E45" xr:uid="{00000000-0002-0000-0200-000001000000}">
      <formula1>$P$54:$P$55</formula1>
    </dataValidation>
  </dataValidations>
  <printOptions horizontalCentered="1"/>
  <pageMargins left="0.23622047244094491" right="0.23622047244094491" top="0.35433070866141736" bottom="0.35433070866141736" header="0" footer="0"/>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pageSetUpPr fitToPage="1"/>
  </sheetPr>
  <dimension ref="B1:O77"/>
  <sheetViews>
    <sheetView showGridLines="0" showRowColHeaders="0" zoomScale="132" zoomScaleNormal="55" workbookViewId="0">
      <selection activeCell="C7" sqref="C7"/>
    </sheetView>
  </sheetViews>
  <sheetFormatPr defaultColWidth="8.85546875" defaultRowHeight="15" x14ac:dyDescent="0.25"/>
  <cols>
    <col min="1" max="1" width="4" customWidth="1"/>
    <col min="2" max="2" width="33.85546875" customWidth="1"/>
    <col min="3" max="3" width="14.85546875" customWidth="1"/>
    <col min="4" max="4" width="10.85546875" customWidth="1"/>
    <col min="5" max="7" width="10.7109375" customWidth="1"/>
    <col min="8" max="8" width="11" customWidth="1"/>
    <col min="9" max="9" width="8.28515625" customWidth="1"/>
    <col min="10" max="10" width="8.85546875" customWidth="1"/>
    <col min="11" max="11" width="13.7109375" customWidth="1"/>
    <col min="12" max="12" width="4.28515625" customWidth="1"/>
    <col min="13" max="13" width="5.7109375" customWidth="1"/>
    <col min="14" max="14" width="11.140625" customWidth="1"/>
  </cols>
  <sheetData>
    <row r="1" spans="2:15" ht="15.75" thickBot="1" x14ac:dyDescent="0.3"/>
    <row r="2" spans="2:15" ht="15.75" thickBot="1" x14ac:dyDescent="0.3">
      <c r="B2" s="555" t="s">
        <v>324</v>
      </c>
      <c r="C2" s="556"/>
      <c r="D2" s="556"/>
      <c r="E2" s="556"/>
      <c r="F2" s="556"/>
      <c r="G2" s="556"/>
      <c r="H2" s="556"/>
      <c r="I2" s="556"/>
      <c r="J2" s="556"/>
      <c r="K2" s="557"/>
      <c r="L2" s="30"/>
      <c r="M2" s="30"/>
    </row>
    <row r="3" spans="2:15" ht="7.5" customHeight="1" thickBot="1" x14ac:dyDescent="0.3"/>
    <row r="4" spans="2:15" ht="66" thickBot="1" x14ac:dyDescent="0.3">
      <c r="B4" s="112" t="s">
        <v>212</v>
      </c>
      <c r="C4" s="112" t="s">
        <v>193</v>
      </c>
      <c r="D4" s="112" t="s">
        <v>194</v>
      </c>
      <c r="E4" s="83" t="s">
        <v>213</v>
      </c>
      <c r="F4" s="112" t="s">
        <v>214</v>
      </c>
      <c r="G4" s="112" t="s">
        <v>215</v>
      </c>
      <c r="H4" s="112" t="s">
        <v>216</v>
      </c>
      <c r="I4" s="135" t="s">
        <v>195</v>
      </c>
      <c r="J4" s="135" t="s">
        <v>217</v>
      </c>
      <c r="K4" s="112" t="s">
        <v>196</v>
      </c>
    </row>
    <row r="5" spans="2:15" x14ac:dyDescent="0.25">
      <c r="B5" s="150"/>
      <c r="C5" s="137"/>
      <c r="D5" s="136"/>
      <c r="E5" s="136"/>
      <c r="F5" s="87"/>
      <c r="G5" s="136"/>
      <c r="H5" s="87"/>
      <c r="I5" s="187" t="str">
        <f t="shared" ref="I5:I11" si="0">IF(ISNUMBER(G5),(H5/G5),"")</f>
        <v/>
      </c>
      <c r="J5" s="187" t="str">
        <f>IF(Total!$H$5="40h / DE",IF(ISNUMBER(G5),IF(AND(Total!F$8="NI",F5="G"),1.5*(60/50),1.5),""),IF(Total!$H$5="20h",IF(ISNUMBER(G5),IF(AND(Total!F$8="NI",F5="G"),(60/50),1),""),""))</f>
        <v/>
      </c>
      <c r="K5" s="187" t="str">
        <f>IF(Total!F$8="NI",N5,M5)</f>
        <v/>
      </c>
      <c r="M5" s="245" t="str">
        <f>IF(AND(ISNUMBER(F5),ISNUMBER(H5)),(I5+J5)*F5,"")</f>
        <v/>
      </c>
      <c r="N5" s="245" t="str">
        <f>IF(AND(ISNUMBER(F5),ISNUMBER(H5),Total!F$8="NI"),(I5+J5)*F5*6/5,"")</f>
        <v/>
      </c>
      <c r="O5" s="246"/>
    </row>
    <row r="6" spans="2:15" x14ac:dyDescent="0.25">
      <c r="B6" s="151"/>
      <c r="C6" s="89"/>
      <c r="D6" s="138"/>
      <c r="E6" s="138"/>
      <c r="F6" s="89"/>
      <c r="G6" s="138"/>
      <c r="H6" s="89"/>
      <c r="I6" s="188" t="str">
        <f t="shared" si="0"/>
        <v/>
      </c>
      <c r="J6" s="188" t="str">
        <f>IF(Total!$H$5="40h / DE",IF(ISNUMBER(G6),IF(AND(Total!F$8="NI",F6="G"),1.5*(60/50),1.5),""),IF(Total!$H$5="20h",IF(ISNUMBER(G6),IF(AND(Total!F$8="NI",F6="G"),(60/50),1),""),""))</f>
        <v/>
      </c>
      <c r="K6" s="188" t="str">
        <f>IF(Total!F$8="NI",N6,M6)</f>
        <v/>
      </c>
      <c r="M6" s="245" t="str">
        <f>IF(AND(ISNUMBER(F6),ISNUMBER(H6)),(I6+J6)*F6,"")</f>
        <v/>
      </c>
      <c r="N6" s="245" t="str">
        <f>IF(AND(ISNUMBER(F6),ISNUMBER(H6),Total!F$8="NI"),(I6+J6)*F6*6/5,"")</f>
        <v/>
      </c>
      <c r="O6" s="246"/>
    </row>
    <row r="7" spans="2:15" x14ac:dyDescent="0.25">
      <c r="B7" s="151"/>
      <c r="C7" s="89"/>
      <c r="D7" s="138"/>
      <c r="E7" s="138"/>
      <c r="F7" s="89"/>
      <c r="G7" s="138"/>
      <c r="H7" s="89"/>
      <c r="I7" s="188" t="str">
        <f t="shared" si="0"/>
        <v/>
      </c>
      <c r="J7" s="188" t="str">
        <f>IF(Total!$H$5="40h / DE",IF(ISNUMBER(G7),IF(AND(Total!F$8="NI",F7="G"),1.5*(60/50),1.5),""),IF(Total!$H$5="20h",IF(ISNUMBER(G7),IF(AND(Total!F$8="NI",F7="G"),(60/50),1),""),""))</f>
        <v/>
      </c>
      <c r="K7" s="188" t="str">
        <f>IF(Total!F$8="NI",N7,M7)</f>
        <v/>
      </c>
      <c r="M7" s="245" t="str">
        <f>IF(AND(ISNUMBER(F7),ISNUMBER(H7)),(I7+J7)*F7,"")</f>
        <v/>
      </c>
      <c r="N7" s="245" t="str">
        <f>IF(AND(ISNUMBER(F7),ISNUMBER(H7),Total!F$8="NI"),(I7+J7)*F7*6/5,"")</f>
        <v/>
      </c>
      <c r="O7" s="246"/>
    </row>
    <row r="8" spans="2:15" x14ac:dyDescent="0.25">
      <c r="B8" s="151"/>
      <c r="C8" s="89"/>
      <c r="D8" s="138"/>
      <c r="E8" s="138"/>
      <c r="F8" s="89"/>
      <c r="G8" s="138"/>
      <c r="H8" s="89"/>
      <c r="I8" s="188" t="str">
        <f t="shared" si="0"/>
        <v/>
      </c>
      <c r="J8" s="188" t="str">
        <f>IF(Total!$H$5="40h / DE",IF(ISNUMBER(G8),IF(AND(Total!F$8="NI",F8="G"),1.5*(60/50),1.5),""),IF(Total!$H$5="20h",IF(ISNUMBER(G8),IF(AND(Total!F$8="NI",F8="G"),(60/50),1),""),""))</f>
        <v/>
      </c>
      <c r="K8" s="188" t="str">
        <f>IF(Total!F$8="NI",N8,M8)</f>
        <v/>
      </c>
      <c r="M8" s="245" t="str">
        <f>IF(AND(ISNUMBER(F8),ISNUMBER(H8)),(I8+J8)*F8,"")</f>
        <v/>
      </c>
      <c r="N8" s="245" t="str">
        <f>IF(AND(ISNUMBER(F8),ISNUMBER(H8),Total!F$8="NI"),(I8+J8)*F8*6/5,"")</f>
        <v/>
      </c>
      <c r="O8" s="246"/>
    </row>
    <row r="9" spans="2:15" x14ac:dyDescent="0.25">
      <c r="B9" s="151"/>
      <c r="C9" s="89"/>
      <c r="D9" s="138"/>
      <c r="E9" s="138"/>
      <c r="F9" s="89"/>
      <c r="G9" s="138"/>
      <c r="H9" s="89"/>
      <c r="I9" s="188" t="str">
        <f t="shared" si="0"/>
        <v/>
      </c>
      <c r="J9" s="188" t="str">
        <f>IF(Total!$H$5="40h / DE",IF(ISNUMBER(G9),IF(AND(Total!F$8="NI",F9="G"),1.5*(60/50),1.5),""),IF(Total!$H$5="20h",IF(ISNUMBER(G9),IF(AND(Total!F$8="NI",F9="G"),(60/50),1),""),""))</f>
        <v/>
      </c>
      <c r="K9" s="188" t="str">
        <f>IF(Total!F$8="NI",N9,M9)</f>
        <v/>
      </c>
      <c r="M9" s="245" t="str">
        <f t="shared" ref="M9:M44" si="1">IF(AND(ISNUMBER(F9),ISNUMBER(H9)),(I9+J9)*F9,"")</f>
        <v/>
      </c>
      <c r="N9" s="245" t="str">
        <f>IF(AND(ISNUMBER(F9),ISNUMBER(H9),Total!F$8="NI"),(I9+J9)*F9*6/5,"")</f>
        <v/>
      </c>
      <c r="O9" s="246"/>
    </row>
    <row r="10" spans="2:15" x14ac:dyDescent="0.25">
      <c r="B10" s="151"/>
      <c r="C10" s="89"/>
      <c r="D10" s="138"/>
      <c r="E10" s="138"/>
      <c r="F10" s="89"/>
      <c r="G10" s="138"/>
      <c r="H10" s="89"/>
      <c r="I10" s="188" t="str">
        <f t="shared" si="0"/>
        <v/>
      </c>
      <c r="J10" s="188" t="str">
        <f>IF(Total!$H$5="40h / DE",IF(ISNUMBER(G10),IF(AND(Total!F$8="NI",F10="G"),1.5*(60/50),1.5),""),IF(Total!$H$5="20h",IF(ISNUMBER(G10),IF(AND(Total!F$8="NI",F10="G"),(60/50),1),""),""))</f>
        <v/>
      </c>
      <c r="K10" s="188" t="str">
        <f>IF(Total!F$8="NI",N10,M10)</f>
        <v/>
      </c>
      <c r="M10" s="245" t="str">
        <f t="shared" si="1"/>
        <v/>
      </c>
      <c r="N10" s="245" t="str">
        <f>IF(AND(ISNUMBER(F10),ISNUMBER(H10),Total!F$8="NI"),(I10+J10)*F10*6/5,"")</f>
        <v/>
      </c>
      <c r="O10" s="246"/>
    </row>
    <row r="11" spans="2:15" x14ac:dyDescent="0.25">
      <c r="B11" s="151"/>
      <c r="C11" s="89"/>
      <c r="D11" s="138"/>
      <c r="E11" s="138"/>
      <c r="F11" s="89"/>
      <c r="G11" s="138"/>
      <c r="H11" s="89"/>
      <c r="I11" s="188" t="str">
        <f t="shared" si="0"/>
        <v/>
      </c>
      <c r="J11" s="188" t="str">
        <f>IF(Total!$H$5="40h / DE",IF(ISNUMBER(G11),IF(AND(Total!F$8="NI",F11="G"),1.5*(60/50),1.5),""),IF(Total!$H$5="20h",IF(ISNUMBER(G11),IF(AND(Total!F$8="NI",F11="G"),(60/50),1),""),""))</f>
        <v/>
      </c>
      <c r="K11" s="188" t="str">
        <f>IF(Total!F$8="NI",N11,M11)</f>
        <v/>
      </c>
      <c r="M11" s="245" t="str">
        <f t="shared" si="1"/>
        <v/>
      </c>
      <c r="N11" s="245" t="str">
        <f>IF(AND(ISNUMBER(F11),ISNUMBER(H11),Total!F$8="NI"),(I11+J11)*F11*6/5,"")</f>
        <v/>
      </c>
      <c r="O11" s="246"/>
    </row>
    <row r="12" spans="2:15" x14ac:dyDescent="0.25">
      <c r="B12" s="151"/>
      <c r="C12" s="89"/>
      <c r="D12" s="138"/>
      <c r="E12" s="138"/>
      <c r="F12" s="89"/>
      <c r="G12" s="138"/>
      <c r="H12" s="89"/>
      <c r="I12" s="188"/>
      <c r="J12" s="188" t="str">
        <f>IF(Total!$H$5="40h / DE",IF(ISNUMBER(G12),IF(AND(Total!F$8="NI",F12="G"),1.5*(60/50),1.5),""),IF(Total!$H$5="20h",IF(ISNUMBER(G12),IF(AND(Total!F$8="NI",F12="G"),(60/50),1),""),""))</f>
        <v/>
      </c>
      <c r="K12" s="188" t="str">
        <f>IF(Total!F$8="NI",N12,M12)</f>
        <v/>
      </c>
      <c r="M12" s="245" t="str">
        <f t="shared" si="1"/>
        <v/>
      </c>
      <c r="N12" s="245" t="str">
        <f>IF(AND(ISNUMBER(F12),ISNUMBER(H12),Total!F$8="NI"),(I12+J12)*F12*6/5,"")</f>
        <v/>
      </c>
      <c r="O12" s="246"/>
    </row>
    <row r="13" spans="2:15" x14ac:dyDescent="0.25">
      <c r="B13" s="151"/>
      <c r="C13" s="89"/>
      <c r="D13" s="138"/>
      <c r="E13" s="138"/>
      <c r="F13" s="89"/>
      <c r="G13" s="138"/>
      <c r="H13" s="89"/>
      <c r="I13" s="188"/>
      <c r="J13" s="188" t="str">
        <f>IF(Total!$H$5="40h / DE",IF(ISNUMBER(G13),IF(AND(Total!F$8="NI",F13="G"),1.5*(60/50),1.5),""),IF(Total!$H$5="20h",IF(ISNUMBER(G13),IF(AND(Total!F$8="NI",F13="G"),(60/50),1),""),""))</f>
        <v/>
      </c>
      <c r="K13" s="188" t="str">
        <f>IF(Total!F$8="NI",N13,M13)</f>
        <v/>
      </c>
      <c r="M13" s="245" t="str">
        <f t="shared" si="1"/>
        <v/>
      </c>
      <c r="N13" s="245" t="str">
        <f>IF(AND(ISNUMBER(F13),ISNUMBER(H13),Total!F$8="NI"),(I13+J13)*F13*6/5,"")</f>
        <v/>
      </c>
      <c r="O13" s="246"/>
    </row>
    <row r="14" spans="2:15" x14ac:dyDescent="0.25">
      <c r="B14" s="151"/>
      <c r="C14" s="89"/>
      <c r="D14" s="138"/>
      <c r="E14" s="138"/>
      <c r="F14" s="89"/>
      <c r="G14" s="138"/>
      <c r="H14" s="89"/>
      <c r="I14" s="188"/>
      <c r="J14" s="188" t="str">
        <f>IF(Total!$H$5="40h / DE",IF(ISNUMBER(G14),IF(AND(Total!F$8="NI",F14="G"),1.5*(60/50),1.5),""),IF(Total!$H$5="20h",IF(ISNUMBER(G14),IF(AND(Total!F$8="NI",F14="G"),(60/50),1),""),""))</f>
        <v/>
      </c>
      <c r="K14" s="188" t="str">
        <f>IF(Total!F$8="NI",N14,M14)</f>
        <v/>
      </c>
      <c r="M14" s="245" t="str">
        <f t="shared" si="1"/>
        <v/>
      </c>
      <c r="N14" s="245" t="str">
        <f>IF(AND(ISNUMBER(F14),ISNUMBER(H14),Total!F$8="NI"),(I14+J14)*F14*6/5,"")</f>
        <v/>
      </c>
      <c r="O14" s="246"/>
    </row>
    <row r="15" spans="2:15" x14ac:dyDescent="0.25">
      <c r="B15" s="151"/>
      <c r="C15" s="89"/>
      <c r="D15" s="138"/>
      <c r="E15" s="138"/>
      <c r="F15" s="89"/>
      <c r="G15" s="138"/>
      <c r="H15" s="89"/>
      <c r="I15" s="188"/>
      <c r="J15" s="188" t="str">
        <f>IF(Total!$H$5="40h / DE",IF(ISNUMBER(G15),IF(AND(Total!F$8="NI",F15="G"),1.5*(60/50),1.5),""),IF(Total!$H$5="20h",IF(ISNUMBER(G15),IF(AND(Total!F$8="NI",F15="G"),(60/50),1),""),""))</f>
        <v/>
      </c>
      <c r="K15" s="188" t="str">
        <f>IF(Total!F$8="NI",N15,M15)</f>
        <v/>
      </c>
      <c r="M15" s="245" t="str">
        <f t="shared" si="1"/>
        <v/>
      </c>
      <c r="N15" s="245" t="str">
        <f>IF(AND(ISNUMBER(F15),ISNUMBER(H15),Total!F$8="NI"),(I15+J15)*F15*6/5,"")</f>
        <v/>
      </c>
      <c r="O15" s="246"/>
    </row>
    <row r="16" spans="2:15" x14ac:dyDescent="0.25">
      <c r="B16" s="151"/>
      <c r="C16" s="89"/>
      <c r="D16" s="138"/>
      <c r="E16" s="138"/>
      <c r="F16" s="89"/>
      <c r="G16" s="138"/>
      <c r="H16" s="89"/>
      <c r="I16" s="188"/>
      <c r="J16" s="188" t="str">
        <f>IF(Total!$H$5="40h / DE",IF(ISNUMBER(G16),IF(AND(Total!F$8="NI",F16="G"),1.5*(60/50),1.5),""),IF(Total!$H$5="20h",IF(ISNUMBER(G16),IF(AND(Total!F$8="NI",F16="G"),(60/50),1),""),""))</f>
        <v/>
      </c>
      <c r="K16" s="188" t="str">
        <f>IF(Total!F$8="NI",N16,M16)</f>
        <v/>
      </c>
      <c r="M16" s="245" t="str">
        <f t="shared" si="1"/>
        <v/>
      </c>
      <c r="N16" s="245" t="str">
        <f>IF(AND(ISNUMBER(F16),ISNUMBER(H16),Total!F$8="NI"),(I16+J16)*F16*6/5,"")</f>
        <v/>
      </c>
      <c r="O16" s="246"/>
    </row>
    <row r="17" spans="2:15" x14ac:dyDescent="0.25">
      <c r="B17" s="151"/>
      <c r="C17" s="89"/>
      <c r="D17" s="138"/>
      <c r="E17" s="138"/>
      <c r="F17" s="89"/>
      <c r="G17" s="138"/>
      <c r="H17" s="89"/>
      <c r="I17" s="188"/>
      <c r="J17" s="188" t="str">
        <f>IF(Total!$H$5="40h / DE",IF(ISNUMBER(G17),IF(AND(Total!F$8="NI",F17="G"),1.5*(60/50),1.5),""),IF(Total!$H$5="20h",IF(ISNUMBER(G17),IF(AND(Total!F$8="NI",F17="G"),(60/50),1),""),""))</f>
        <v/>
      </c>
      <c r="K17" s="188" t="str">
        <f>IF(Total!F$8="NI",N17,M17)</f>
        <v/>
      </c>
      <c r="M17" s="245" t="str">
        <f t="shared" si="1"/>
        <v/>
      </c>
      <c r="N17" s="245" t="str">
        <f>IF(AND(ISNUMBER(F17),ISNUMBER(H17),Total!F$8="NI"),(I17+J17)*F17*6/5,"")</f>
        <v/>
      </c>
      <c r="O17" s="246"/>
    </row>
    <row r="18" spans="2:15" x14ac:dyDescent="0.25">
      <c r="B18" s="151"/>
      <c r="C18" s="89"/>
      <c r="D18" s="138"/>
      <c r="E18" s="138"/>
      <c r="F18" s="89"/>
      <c r="G18" s="138"/>
      <c r="H18" s="89"/>
      <c r="I18" s="188"/>
      <c r="J18" s="188" t="str">
        <f>IF(Total!$H$5="40h / DE",IF(ISNUMBER(G18),IF(AND(Total!F$8="NI",F18="G"),1.5*(60/50),1.5),""),IF(Total!$H$5="20h",IF(ISNUMBER(G18),IF(AND(Total!F$8="NI",F18="G"),(60/50),1),""),""))</f>
        <v/>
      </c>
      <c r="K18" s="188" t="str">
        <f>IF(Total!F$8="NI",N18,M18)</f>
        <v/>
      </c>
      <c r="M18" s="245" t="str">
        <f t="shared" si="1"/>
        <v/>
      </c>
      <c r="N18" s="245" t="str">
        <f>IF(AND(ISNUMBER(F18),ISNUMBER(H18),Total!F$8="NI"),(I18+J18)*F18*6/5,"")</f>
        <v/>
      </c>
      <c r="O18" s="246"/>
    </row>
    <row r="19" spans="2:15" x14ac:dyDescent="0.25">
      <c r="B19" s="151"/>
      <c r="C19" s="89"/>
      <c r="D19" s="138"/>
      <c r="E19" s="138"/>
      <c r="F19" s="89"/>
      <c r="G19" s="138"/>
      <c r="H19" s="89"/>
      <c r="I19" s="188"/>
      <c r="J19" s="188" t="str">
        <f>IF(Total!$H$5="40h / DE",IF(ISNUMBER(G19),IF(AND(Total!F$8="NI",F19="G"),1.5*(60/50),1.5),""),IF(Total!$H$5="20h",IF(ISNUMBER(G19),IF(AND(Total!F$8="NI",F19="G"),(60/50),1),""),""))</f>
        <v/>
      </c>
      <c r="K19" s="188" t="str">
        <f>IF(Total!F$8="NI",N19,M19)</f>
        <v/>
      </c>
      <c r="M19" s="245" t="str">
        <f t="shared" si="1"/>
        <v/>
      </c>
      <c r="N19" s="245" t="str">
        <f>IF(AND(ISNUMBER(F19),ISNUMBER(H19),Total!F$8="NI"),(I19+J19)*F19*6/5,"")</f>
        <v/>
      </c>
      <c r="O19" s="246"/>
    </row>
    <row r="20" spans="2:15" x14ac:dyDescent="0.25">
      <c r="B20" s="151"/>
      <c r="C20" s="89"/>
      <c r="D20" s="138"/>
      <c r="E20" s="138"/>
      <c r="F20" s="89"/>
      <c r="G20" s="138"/>
      <c r="H20" s="89"/>
      <c r="I20" s="188"/>
      <c r="J20" s="188" t="str">
        <f>IF(Total!$H$5="40h / DE",IF(ISNUMBER(G20),IF(AND(Total!F$8="NI",F20="G"),1.5*(60/50),1.5),""),IF(Total!$H$5="20h",IF(ISNUMBER(G20),IF(AND(Total!F$8="NI",F20="G"),(60/50),1),""),""))</f>
        <v/>
      </c>
      <c r="K20" s="188" t="str">
        <f>IF(Total!F$8="NI",N20,M20)</f>
        <v/>
      </c>
      <c r="M20" s="245" t="str">
        <f t="shared" si="1"/>
        <v/>
      </c>
      <c r="N20" s="245" t="str">
        <f>IF(AND(ISNUMBER(F20),ISNUMBER(H20),Total!F$8="NI"),(I20+J20)*F20*6/5,"")</f>
        <v/>
      </c>
      <c r="O20" s="246"/>
    </row>
    <row r="21" spans="2:15" x14ac:dyDescent="0.25">
      <c r="B21" s="151"/>
      <c r="C21" s="89"/>
      <c r="D21" s="138"/>
      <c r="E21" s="138"/>
      <c r="F21" s="89"/>
      <c r="G21" s="138"/>
      <c r="H21" s="89"/>
      <c r="I21" s="188"/>
      <c r="J21" s="188" t="str">
        <f>IF(Total!$H$5="40h / DE",IF(ISNUMBER(G21),IF(AND(Total!F$8="NI",F21="G"),1.5*(60/50),1.5),""),IF(Total!$H$5="20h",IF(ISNUMBER(G21),IF(AND(Total!F$8="NI",F21="G"),(60/50),1),""),""))</f>
        <v/>
      </c>
      <c r="K21" s="188" t="str">
        <f>IF(Total!F$8="NI",N21,M21)</f>
        <v/>
      </c>
      <c r="M21" s="245" t="str">
        <f t="shared" si="1"/>
        <v/>
      </c>
      <c r="N21" s="245" t="str">
        <f>IF(AND(ISNUMBER(F21),ISNUMBER(H21),Total!F$8="NI"),(I21+J21)*F21*6/5,"")</f>
        <v/>
      </c>
      <c r="O21" s="246"/>
    </row>
    <row r="22" spans="2:15" x14ac:dyDescent="0.25">
      <c r="B22" s="151"/>
      <c r="C22" s="89"/>
      <c r="D22" s="138"/>
      <c r="E22" s="138"/>
      <c r="F22" s="89"/>
      <c r="G22" s="138"/>
      <c r="H22" s="89"/>
      <c r="I22" s="188"/>
      <c r="J22" s="188" t="str">
        <f>IF(Total!$H$5="40h / DE",IF(ISNUMBER(G22),IF(AND(Total!F$8="NI",F22="G"),1.5*(60/50),1.5),""),IF(Total!$H$5="20h",IF(ISNUMBER(G22),IF(AND(Total!F$8="NI",F22="G"),(60/50),1),""),""))</f>
        <v/>
      </c>
      <c r="K22" s="188" t="str">
        <f>IF(Total!F$8="NI",N22,M22)</f>
        <v/>
      </c>
      <c r="M22" s="245" t="str">
        <f t="shared" si="1"/>
        <v/>
      </c>
      <c r="N22" s="245" t="str">
        <f>IF(AND(ISNUMBER(F22),ISNUMBER(H22),Total!F$8="NI"),(I22+J22)*F22*6/5,"")</f>
        <v/>
      </c>
      <c r="O22" s="246"/>
    </row>
    <row r="23" spans="2:15" x14ac:dyDescent="0.25">
      <c r="B23" s="151"/>
      <c r="C23" s="89"/>
      <c r="D23" s="138"/>
      <c r="E23" s="138"/>
      <c r="F23" s="89"/>
      <c r="G23" s="138"/>
      <c r="H23" s="89"/>
      <c r="I23" s="188"/>
      <c r="J23" s="188" t="str">
        <f>IF(Total!$H$5="40h / DE",IF(ISNUMBER(G23),IF(AND(Total!F$8="NI",F23="G"),1.5*(60/50),1.5),""),IF(Total!$H$5="20h",IF(ISNUMBER(G23),IF(AND(Total!F$8="NI",F23="G"),(60/50),1),""),""))</f>
        <v/>
      </c>
      <c r="K23" s="188" t="str">
        <f>IF(Total!F$8="NI",N23,M23)</f>
        <v/>
      </c>
      <c r="M23" s="245" t="str">
        <f t="shared" si="1"/>
        <v/>
      </c>
      <c r="N23" s="245" t="str">
        <f>IF(AND(ISNUMBER(F23),ISNUMBER(H23),Total!F$8="NI"),(I23+J23)*F23*6/5,"")</f>
        <v/>
      </c>
      <c r="O23" s="246"/>
    </row>
    <row r="24" spans="2:15" x14ac:dyDescent="0.25">
      <c r="B24" s="151"/>
      <c r="C24" s="89"/>
      <c r="D24" s="138"/>
      <c r="E24" s="138"/>
      <c r="F24" s="89"/>
      <c r="G24" s="138"/>
      <c r="H24" s="89"/>
      <c r="I24" s="188"/>
      <c r="J24" s="188" t="str">
        <f>IF(Total!$H$5="40h / DE",IF(ISNUMBER(G24),IF(AND(Total!F$8="NI",F24="G"),1.5*(60/50),1.5),""),IF(Total!$H$5="20h",IF(ISNUMBER(G24),IF(AND(Total!F$8="NI",F24="G"),(60/50),1),""),""))</f>
        <v/>
      </c>
      <c r="K24" s="188" t="str">
        <f>IF(Total!F$8="NI",N24,M24)</f>
        <v/>
      </c>
      <c r="M24" s="245" t="str">
        <f t="shared" si="1"/>
        <v/>
      </c>
      <c r="N24" s="245" t="str">
        <f>IF(AND(ISNUMBER(F24),ISNUMBER(H24),Total!F$8="NI"),(I24+J24)*F24*6/5,"")</f>
        <v/>
      </c>
      <c r="O24" s="246"/>
    </row>
    <row r="25" spans="2:15" x14ac:dyDescent="0.25">
      <c r="B25" s="151"/>
      <c r="C25" s="89"/>
      <c r="D25" s="138"/>
      <c r="E25" s="138"/>
      <c r="F25" s="89"/>
      <c r="G25" s="138"/>
      <c r="H25" s="89"/>
      <c r="I25" s="188"/>
      <c r="J25" s="188" t="str">
        <f>IF(Total!$H$5="40h / DE",IF(ISNUMBER(G25),IF(AND(Total!F$8="NI",F25="G"),1.5*(60/50),1.5),""),IF(Total!$H$5="20h",IF(ISNUMBER(G25),IF(AND(Total!F$8="NI",F25="G"),(60/50),1),""),""))</f>
        <v/>
      </c>
      <c r="K25" s="188" t="str">
        <f>IF(Total!F$8="NI",N25,M25)</f>
        <v/>
      </c>
      <c r="M25" s="245" t="str">
        <f t="shared" si="1"/>
        <v/>
      </c>
      <c r="N25" s="245" t="str">
        <f>IF(AND(ISNUMBER(F25),ISNUMBER(H25),Total!F$8="NI"),(I25+J25)*F25*6/5,"")</f>
        <v/>
      </c>
      <c r="O25" s="246"/>
    </row>
    <row r="26" spans="2:15" x14ac:dyDescent="0.25">
      <c r="B26" s="151"/>
      <c r="C26" s="89"/>
      <c r="D26" s="138"/>
      <c r="E26" s="138"/>
      <c r="F26" s="89"/>
      <c r="G26" s="138"/>
      <c r="H26" s="89"/>
      <c r="I26" s="188"/>
      <c r="J26" s="188" t="str">
        <f>IF(Total!$H$5="40h / DE",IF(ISNUMBER(G26),IF(AND(Total!F$8="NI",F26="G"),1.5*(60/50),1.5),""),IF(Total!$H$5="20h",IF(ISNUMBER(G26),IF(AND(Total!F$8="NI",F26="G"),(60/50),1),""),""))</f>
        <v/>
      </c>
      <c r="K26" s="188" t="str">
        <f>IF(Total!F$8="NI",N26,M26)</f>
        <v/>
      </c>
      <c r="M26" s="245" t="str">
        <f t="shared" si="1"/>
        <v/>
      </c>
      <c r="N26" s="245" t="str">
        <f>IF(AND(ISNUMBER(F26),ISNUMBER(H26),Total!F$8="NI"),(I26+J26)*F26*6/5,"")</f>
        <v/>
      </c>
      <c r="O26" s="246"/>
    </row>
    <row r="27" spans="2:15" x14ac:dyDescent="0.25">
      <c r="B27" s="151"/>
      <c r="C27" s="89"/>
      <c r="D27" s="138"/>
      <c r="E27" s="138"/>
      <c r="F27" s="89"/>
      <c r="G27" s="138"/>
      <c r="H27" s="89"/>
      <c r="I27" s="188"/>
      <c r="J27" s="188" t="str">
        <f>IF(Total!$H$5="40h / DE",IF(ISNUMBER(G27),IF(AND(Total!F$8="NI",F27="G"),1.5*(60/50),1.5),""),IF(Total!$H$5="20h",IF(ISNUMBER(G27),IF(AND(Total!F$8="NI",F27="G"),(60/50),1),""),""))</f>
        <v/>
      </c>
      <c r="K27" s="188" t="str">
        <f>IF(Total!F$8="NI",N27,M27)</f>
        <v/>
      </c>
      <c r="M27" s="245" t="str">
        <f t="shared" si="1"/>
        <v/>
      </c>
      <c r="N27" s="245" t="str">
        <f>IF(AND(ISNUMBER(F27),ISNUMBER(H27),Total!F$8="NI"),(I27+J27)*F27*6/5,"")</f>
        <v/>
      </c>
      <c r="O27" s="246"/>
    </row>
    <row r="28" spans="2:15" x14ac:dyDescent="0.25">
      <c r="B28" s="151"/>
      <c r="C28" s="89"/>
      <c r="D28" s="138"/>
      <c r="E28" s="138"/>
      <c r="F28" s="89"/>
      <c r="G28" s="138"/>
      <c r="H28" s="89"/>
      <c r="I28" s="188"/>
      <c r="J28" s="188" t="str">
        <f>IF(Total!$H$5="40h / DE",IF(ISNUMBER(G28),IF(AND(Total!F$8="NI",F28="G"),1.5*(60/50),1.5),""),IF(Total!$H$5="20h",IF(ISNUMBER(G28),IF(AND(Total!F$8="NI",F28="G"),(60/50),1),""),""))</f>
        <v/>
      </c>
      <c r="K28" s="188" t="str">
        <f>IF(Total!F$8="NI",N28,M28)</f>
        <v/>
      </c>
      <c r="M28" s="245" t="str">
        <f t="shared" si="1"/>
        <v/>
      </c>
      <c r="N28" s="245" t="str">
        <f>IF(AND(ISNUMBER(F28),ISNUMBER(H28),Total!F$8="NI"),(I28+J28)*F28*6/5,"")</f>
        <v/>
      </c>
      <c r="O28" s="246"/>
    </row>
    <row r="29" spans="2:15" x14ac:dyDescent="0.25">
      <c r="B29" s="151"/>
      <c r="C29" s="89"/>
      <c r="D29" s="138"/>
      <c r="E29" s="138"/>
      <c r="F29" s="89"/>
      <c r="G29" s="138"/>
      <c r="H29" s="89"/>
      <c r="I29" s="188"/>
      <c r="J29" s="188" t="str">
        <f>IF(Total!$H$5="40h / DE",IF(ISNUMBER(G29),IF(AND(Total!F$8="NI",F29="G"),1.5*(60/50),1.5),""),IF(Total!$H$5="20h",IF(ISNUMBER(G29),IF(AND(Total!F$8="NI",F29="G"),(60/50),1),""),""))</f>
        <v/>
      </c>
      <c r="K29" s="188" t="str">
        <f>IF(Total!F$8="NI",N29,M29)</f>
        <v/>
      </c>
      <c r="M29" s="245" t="str">
        <f t="shared" si="1"/>
        <v/>
      </c>
      <c r="N29" s="245" t="str">
        <f>IF(AND(ISNUMBER(F29),ISNUMBER(H29),Total!F$8="NI"),(I29+J29)*F29*6/5,"")</f>
        <v/>
      </c>
      <c r="O29" s="246"/>
    </row>
    <row r="30" spans="2:15" x14ac:dyDescent="0.25">
      <c r="B30" s="151"/>
      <c r="C30" s="89"/>
      <c r="D30" s="138"/>
      <c r="E30" s="138"/>
      <c r="F30" s="89"/>
      <c r="G30" s="138"/>
      <c r="H30" s="89"/>
      <c r="I30" s="188"/>
      <c r="J30" s="188" t="str">
        <f>IF(Total!$H$5="40h / DE",IF(ISNUMBER(G30),IF(AND(Total!F$8="NI",F30="G"),1.5*(60/50),1.5),""),IF(Total!$H$5="20h",IF(ISNUMBER(G30),IF(AND(Total!F$8="NI",F30="G"),(60/50),1),""),""))</f>
        <v/>
      </c>
      <c r="K30" s="188" t="str">
        <f>IF(Total!F$8="NI",N30,M30)</f>
        <v/>
      </c>
      <c r="M30" s="245" t="str">
        <f t="shared" si="1"/>
        <v/>
      </c>
      <c r="N30" s="245" t="str">
        <f>IF(AND(ISNUMBER(F30),ISNUMBER(H30),Total!F$8="NI"),(I30+J30)*F30*6/5,"")</f>
        <v/>
      </c>
      <c r="O30" s="246"/>
    </row>
    <row r="31" spans="2:15" x14ac:dyDescent="0.25">
      <c r="B31" s="151"/>
      <c r="C31" s="89"/>
      <c r="D31" s="138"/>
      <c r="E31" s="138"/>
      <c r="F31" s="89"/>
      <c r="G31" s="138"/>
      <c r="H31" s="89"/>
      <c r="I31" s="188"/>
      <c r="J31" s="188" t="str">
        <f>IF(Total!$H$5="40h / DE",IF(ISNUMBER(G31),IF(AND(Total!F$8="NI",F31="G"),1.5*(60/50),1.5),""),IF(Total!$H$5="20h",IF(ISNUMBER(G31),IF(AND(Total!F$8="NI",F31="G"),(60/50),1),""),""))</f>
        <v/>
      </c>
      <c r="K31" s="188" t="str">
        <f>IF(Total!F$8="NI",N31,M31)</f>
        <v/>
      </c>
      <c r="M31" s="245" t="str">
        <f t="shared" si="1"/>
        <v/>
      </c>
      <c r="N31" s="245" t="str">
        <f>IF(AND(ISNUMBER(F31),ISNUMBER(H31),Total!F$8="NI"),(I31+J31)*F31*6/5,"")</f>
        <v/>
      </c>
      <c r="O31" s="246"/>
    </row>
    <row r="32" spans="2:15" x14ac:dyDescent="0.25">
      <c r="B32" s="151"/>
      <c r="C32" s="89"/>
      <c r="D32" s="138"/>
      <c r="E32" s="138"/>
      <c r="F32" s="89"/>
      <c r="G32" s="138"/>
      <c r="H32" s="89"/>
      <c r="I32" s="188"/>
      <c r="J32" s="188" t="str">
        <f>IF(Total!$H$5="40h / DE",IF(ISNUMBER(G32),IF(AND(Total!F$8="NI",F32="G"),1.5*(60/50),1.5),""),IF(Total!$H$5="20h",IF(ISNUMBER(G32),IF(AND(Total!F$8="NI",F32="G"),(60/50),1),""),""))</f>
        <v/>
      </c>
      <c r="K32" s="188" t="str">
        <f>IF(Total!F$8="NI",N32,M32)</f>
        <v/>
      </c>
      <c r="M32" s="245" t="str">
        <f t="shared" si="1"/>
        <v/>
      </c>
      <c r="N32" s="245" t="str">
        <f>IF(AND(ISNUMBER(F32),ISNUMBER(H32),Total!F$8="NI"),(I32+J32)*F32*6/5,"")</f>
        <v/>
      </c>
      <c r="O32" s="246"/>
    </row>
    <row r="33" spans="2:15" x14ac:dyDescent="0.25">
      <c r="B33" s="151"/>
      <c r="C33" s="89"/>
      <c r="D33" s="138"/>
      <c r="E33" s="138"/>
      <c r="F33" s="89"/>
      <c r="G33" s="138"/>
      <c r="H33" s="89"/>
      <c r="I33" s="188"/>
      <c r="J33" s="188" t="str">
        <f>IF(Total!$H$5="40h / DE",IF(ISNUMBER(G33),IF(AND(Total!F$8="NI",F33="G"),1.5*(60/50),1.5),""),IF(Total!$H$5="20h",IF(ISNUMBER(G33),IF(AND(Total!F$8="NI",F33="G"),(60/50),1),""),""))</f>
        <v/>
      </c>
      <c r="K33" s="188" t="str">
        <f>IF(Total!F$8="NI",N33,M33)</f>
        <v/>
      </c>
      <c r="M33" s="245" t="str">
        <f t="shared" si="1"/>
        <v/>
      </c>
      <c r="N33" s="245" t="str">
        <f>IF(AND(ISNUMBER(F33),ISNUMBER(H33),Total!F$8="NI"),(I33+J33)*F33*6/5,"")</f>
        <v/>
      </c>
      <c r="O33" s="246"/>
    </row>
    <row r="34" spans="2:15" x14ac:dyDescent="0.25">
      <c r="B34" s="151"/>
      <c r="C34" s="89"/>
      <c r="D34" s="138"/>
      <c r="E34" s="138"/>
      <c r="F34" s="89"/>
      <c r="G34" s="138"/>
      <c r="H34" s="89"/>
      <c r="I34" s="188"/>
      <c r="J34" s="188" t="str">
        <f>IF(Total!$H$5="40h / DE",IF(ISNUMBER(G34),IF(AND(Total!F$8="NI",F34="G"),1.5*(60/50),1.5),""),IF(Total!$H$5="20h",IF(ISNUMBER(G34),IF(AND(Total!F$8="NI",F34="G"),(60/50),1),""),""))</f>
        <v/>
      </c>
      <c r="K34" s="188" t="str">
        <f>IF(Total!F$8="NI",N34,M34)</f>
        <v/>
      </c>
      <c r="M34" s="245" t="str">
        <f t="shared" si="1"/>
        <v/>
      </c>
      <c r="N34" s="245" t="str">
        <f>IF(AND(ISNUMBER(F34),ISNUMBER(H34),Total!F$8="NI"),(I34+J34)*F34*6/5,"")</f>
        <v/>
      </c>
      <c r="O34" s="246"/>
    </row>
    <row r="35" spans="2:15" x14ac:dyDescent="0.25">
      <c r="B35" s="151"/>
      <c r="C35" s="89"/>
      <c r="D35" s="138"/>
      <c r="E35" s="138"/>
      <c r="F35" s="89"/>
      <c r="G35" s="138"/>
      <c r="H35" s="89"/>
      <c r="I35" s="188" t="str">
        <f t="shared" ref="I35:I63" si="2">IF(ISNUMBER(G35),(H35/G35),"")</f>
        <v/>
      </c>
      <c r="J35" s="188" t="str">
        <f>IF(Total!$H$5="40h / DE",IF(ISNUMBER(G35),IF(AND(Total!F$8="NI",F35="G"),1.5*(60/50),1.5),""),IF(Total!$H$5="20h",IF(ISNUMBER(G35),IF(AND(Total!F$8="NI",F35="G"),(60/50),1),""),""))</f>
        <v/>
      </c>
      <c r="K35" s="188" t="str">
        <f>IF(Total!F$8="NI",N35,M35)</f>
        <v/>
      </c>
      <c r="M35" s="245" t="str">
        <f t="shared" si="1"/>
        <v/>
      </c>
      <c r="N35" s="245" t="str">
        <f>IF(AND(ISNUMBER(F35),ISNUMBER(H35),Total!F$8="NI"),(I35+J35)*F35*6/5,"")</f>
        <v/>
      </c>
      <c r="O35" s="246"/>
    </row>
    <row r="36" spans="2:15" x14ac:dyDescent="0.25">
      <c r="B36" s="151"/>
      <c r="C36" s="89"/>
      <c r="D36" s="138"/>
      <c r="E36" s="138"/>
      <c r="F36" s="89"/>
      <c r="G36" s="138"/>
      <c r="H36" s="89"/>
      <c r="I36" s="188" t="str">
        <f t="shared" si="2"/>
        <v/>
      </c>
      <c r="J36" s="188" t="str">
        <f>IF(Total!$H$5="40h / DE",IF(ISNUMBER(G36),IF(AND(Total!F$8="NI",F36="G"),1.5*(60/50),1.5),""),IF(Total!$H$5="20h",IF(ISNUMBER(G36),IF(AND(Total!F$8="NI",F36="G"),(60/50),1),""),""))</f>
        <v/>
      </c>
      <c r="K36" s="188" t="str">
        <f>IF(Total!F$8="NI",N36,M36)</f>
        <v/>
      </c>
      <c r="M36" s="245" t="str">
        <f t="shared" si="1"/>
        <v/>
      </c>
      <c r="N36" s="245" t="str">
        <f>IF(AND(ISNUMBER(F36),ISNUMBER(H36),Total!F$8="NI"),(I36+J36)*F36*6/5,"")</f>
        <v/>
      </c>
      <c r="O36" s="246"/>
    </row>
    <row r="37" spans="2:15" x14ac:dyDescent="0.25">
      <c r="B37" s="151"/>
      <c r="C37" s="89"/>
      <c r="D37" s="138"/>
      <c r="E37" s="138"/>
      <c r="F37" s="89"/>
      <c r="G37" s="138"/>
      <c r="H37" s="89"/>
      <c r="I37" s="188" t="str">
        <f t="shared" si="2"/>
        <v/>
      </c>
      <c r="J37" s="188" t="str">
        <f>IF(Total!$H$5="40h / DE",IF(ISNUMBER(G37),IF(AND(Total!F$8="NI",F37="G"),1.5*(60/50),1.5),""),IF(Total!$H$5="20h",IF(ISNUMBER(G37),IF(AND(Total!F$8="NI",F37="G"),(60/50),1),""),""))</f>
        <v/>
      </c>
      <c r="K37" s="188" t="str">
        <f>IF(Total!F$8="NI",N37,M37)</f>
        <v/>
      </c>
      <c r="M37" s="245" t="str">
        <f t="shared" si="1"/>
        <v/>
      </c>
      <c r="N37" s="245" t="str">
        <f>IF(AND(ISNUMBER(F37),ISNUMBER(H37),Total!F$8="NI"),(I37+J37)*F37*6/5,"")</f>
        <v/>
      </c>
      <c r="O37" s="246"/>
    </row>
    <row r="38" spans="2:15" x14ac:dyDescent="0.25">
      <c r="B38" s="151"/>
      <c r="C38" s="89"/>
      <c r="D38" s="138"/>
      <c r="E38" s="138"/>
      <c r="F38" s="89"/>
      <c r="G38" s="138"/>
      <c r="H38" s="89"/>
      <c r="I38" s="188" t="str">
        <f t="shared" si="2"/>
        <v/>
      </c>
      <c r="J38" s="188" t="str">
        <f>IF(Total!$H$5="40h / DE",IF(ISNUMBER(G38),IF(AND(Total!F$8="NI",F38="G"),1.5*(60/50),1.5),""),IF(Total!$H$5="20h",IF(ISNUMBER(G38),IF(AND(Total!F$8="NI",F38="G"),(60/50),1),""),""))</f>
        <v/>
      </c>
      <c r="K38" s="188" t="str">
        <f>IF(Total!F$8="NI",N38,M38)</f>
        <v/>
      </c>
      <c r="M38" s="245" t="str">
        <f t="shared" si="1"/>
        <v/>
      </c>
      <c r="N38" s="245" t="str">
        <f>IF(AND(ISNUMBER(F38),ISNUMBER(H38),Total!F$8="NI"),(I38+J38)*F38*6/5,"")</f>
        <v/>
      </c>
      <c r="O38" s="246"/>
    </row>
    <row r="39" spans="2:15" x14ac:dyDescent="0.25">
      <c r="B39" s="151"/>
      <c r="C39" s="89"/>
      <c r="D39" s="138"/>
      <c r="E39" s="138"/>
      <c r="F39" s="89"/>
      <c r="G39" s="138"/>
      <c r="H39" s="89"/>
      <c r="I39" s="188" t="str">
        <f t="shared" si="2"/>
        <v/>
      </c>
      <c r="J39" s="188" t="str">
        <f>IF(Total!$H$5="40h / DE",IF(ISNUMBER(G39),IF(AND(Total!F$8="NI",F39="G"),1.5*(60/50),1.5),""),IF(Total!$H$5="20h",IF(ISNUMBER(G39),IF(AND(Total!F$8="NI",F39="G"),(60/50),1),""),""))</f>
        <v/>
      </c>
      <c r="K39" s="188" t="str">
        <f>IF(Total!F$8="NI",N39,M39)</f>
        <v/>
      </c>
      <c r="M39" s="245" t="str">
        <f t="shared" si="1"/>
        <v/>
      </c>
      <c r="N39" s="245" t="str">
        <f>IF(AND(ISNUMBER(F39),ISNUMBER(H39),Total!F$8="NI"),(I39+J39)*F39*6/5,"")</f>
        <v/>
      </c>
      <c r="O39" s="246"/>
    </row>
    <row r="40" spans="2:15" x14ac:dyDescent="0.25">
      <c r="B40" s="151"/>
      <c r="C40" s="89"/>
      <c r="D40" s="138"/>
      <c r="E40" s="138"/>
      <c r="F40" s="89"/>
      <c r="G40" s="138"/>
      <c r="H40" s="89"/>
      <c r="I40" s="188" t="str">
        <f t="shared" si="2"/>
        <v/>
      </c>
      <c r="J40" s="188" t="str">
        <f>IF(Total!$H$5="40h / DE",IF(ISNUMBER(G40),IF(AND(Total!F$8="NI",F40="G"),1.5*(60/50),1.5),""),IF(Total!$H$5="20h",IF(ISNUMBER(G40),IF(AND(Total!F$8="NI",F40="G"),(60/50),1),""),""))</f>
        <v/>
      </c>
      <c r="K40" s="188" t="str">
        <f>IF(Total!F$8="NI",N40,M40)</f>
        <v/>
      </c>
      <c r="M40" s="245" t="str">
        <f t="shared" si="1"/>
        <v/>
      </c>
      <c r="N40" s="245" t="str">
        <f>IF(AND(ISNUMBER(F40),ISNUMBER(H40),Total!F$8="NI"),(I40+J40)*F40*6/5,"")</f>
        <v/>
      </c>
      <c r="O40" s="246"/>
    </row>
    <row r="41" spans="2:15" x14ac:dyDescent="0.25">
      <c r="B41" s="151"/>
      <c r="C41" s="89"/>
      <c r="D41" s="138"/>
      <c r="E41" s="138"/>
      <c r="F41" s="89"/>
      <c r="G41" s="138"/>
      <c r="H41" s="89"/>
      <c r="I41" s="188" t="str">
        <f t="shared" si="2"/>
        <v/>
      </c>
      <c r="J41" s="188" t="str">
        <f>IF(Total!$H$5="40h / DE",IF(ISNUMBER(G41),IF(AND(Total!F$8="NI",F41="G"),1.5*(60/50),1.5),""),IF(Total!$H$5="20h",IF(ISNUMBER(G41),IF(AND(Total!F$8="NI",F41="G"),(60/50),1),""),""))</f>
        <v/>
      </c>
      <c r="K41" s="188" t="str">
        <f>IF(Total!F$8="NI",N41,M41)</f>
        <v/>
      </c>
      <c r="M41" s="245" t="str">
        <f t="shared" si="1"/>
        <v/>
      </c>
      <c r="N41" s="245" t="str">
        <f>IF(AND(ISNUMBER(F41),ISNUMBER(H41),Total!F$8="NI"),(I41+J41)*F41*6/5,"")</f>
        <v/>
      </c>
      <c r="O41" s="246"/>
    </row>
    <row r="42" spans="2:15" x14ac:dyDescent="0.25">
      <c r="B42" s="151"/>
      <c r="C42" s="89"/>
      <c r="D42" s="138"/>
      <c r="E42" s="138"/>
      <c r="F42" s="89"/>
      <c r="G42" s="138"/>
      <c r="H42" s="89"/>
      <c r="I42" s="188" t="str">
        <f t="shared" si="2"/>
        <v/>
      </c>
      <c r="J42" s="188" t="str">
        <f>IF(Total!$H$5="40h / DE",IF(ISNUMBER(G42),IF(AND(Total!F$8="NI",F42="G"),1.5*(60/50),1.5),""),IF(Total!$H$5="20h",IF(ISNUMBER(G42),IF(AND(Total!F$8="NI",F42="G"),(60/50),1),""),""))</f>
        <v/>
      </c>
      <c r="K42" s="188" t="str">
        <f>IF(Total!F$8="NI",N42,M42)</f>
        <v/>
      </c>
      <c r="M42" s="245" t="str">
        <f t="shared" si="1"/>
        <v/>
      </c>
      <c r="N42" s="245" t="str">
        <f>IF(AND(ISNUMBER(F42),ISNUMBER(H42),Total!F$8="NI"),(I42+J42)*F42*6/5,"")</f>
        <v/>
      </c>
      <c r="O42" s="246"/>
    </row>
    <row r="43" spans="2:15" x14ac:dyDescent="0.25">
      <c r="B43" s="151"/>
      <c r="C43" s="89"/>
      <c r="D43" s="138"/>
      <c r="E43" s="138"/>
      <c r="F43" s="89"/>
      <c r="G43" s="138"/>
      <c r="H43" s="89"/>
      <c r="I43" s="188" t="str">
        <f t="shared" si="2"/>
        <v/>
      </c>
      <c r="J43" s="188" t="str">
        <f>IF(Total!$H$5="40h / DE",IF(ISNUMBER(G43),IF(AND(Total!F$8="NI",F43="G"),1.5*(60/50),1.5),""),IF(Total!$H$5="20h",IF(ISNUMBER(G43),IF(AND(Total!F$8="NI",F43="G"),(60/50),1),""),""))</f>
        <v/>
      </c>
      <c r="K43" s="188" t="str">
        <f>IF(Total!F$8="NI",N43,M43)</f>
        <v/>
      </c>
      <c r="M43" s="245" t="str">
        <f t="shared" si="1"/>
        <v/>
      </c>
      <c r="N43" s="245" t="str">
        <f>IF(AND(ISNUMBER(F43),ISNUMBER(H43),Total!F$8="NI"),(I43+J43)*F43*6/5,"")</f>
        <v/>
      </c>
      <c r="O43" s="246"/>
    </row>
    <row r="44" spans="2:15" x14ac:dyDescent="0.25">
      <c r="B44" s="151"/>
      <c r="C44" s="89"/>
      <c r="D44" s="138"/>
      <c r="E44" s="138"/>
      <c r="F44" s="89"/>
      <c r="G44" s="138"/>
      <c r="H44" s="89"/>
      <c r="I44" s="188" t="str">
        <f t="shared" si="2"/>
        <v/>
      </c>
      <c r="J44" s="188" t="str">
        <f>IF(Total!$H$5="40h / DE",IF(ISNUMBER(G44),IF(AND(Total!F$8="NI",F44="G"),1.5*(60/50),1.5),""),IF(Total!$H$5="20h",IF(ISNUMBER(G44),IF(AND(Total!F$8="NI",F44="G"),(60/50),1),""),""))</f>
        <v/>
      </c>
      <c r="K44" s="188" t="str">
        <f>IF(Total!F$8="NI",N44,M44)</f>
        <v/>
      </c>
      <c r="M44" s="245" t="str">
        <f t="shared" si="1"/>
        <v/>
      </c>
      <c r="N44" s="245" t="str">
        <f>IF(AND(ISNUMBER(F44),ISNUMBER(H44),Total!F$8="NI"),(I44+J44)*F44*6/5,"")</f>
        <v/>
      </c>
      <c r="O44" s="246"/>
    </row>
    <row r="45" spans="2:15" x14ac:dyDescent="0.25">
      <c r="B45" s="151"/>
      <c r="C45" s="89"/>
      <c r="D45" s="138"/>
      <c r="E45" s="138"/>
      <c r="F45" s="89"/>
      <c r="G45" s="138"/>
      <c r="H45" s="89"/>
      <c r="I45" s="188" t="str">
        <f t="shared" si="2"/>
        <v/>
      </c>
      <c r="J45" s="188" t="str">
        <f>IF(Total!$H$5="40h / DE",IF(ISNUMBER(G45),IF(AND(Total!F$8="NI",F45="G"),1.5*(60/50),1.5),""),IF(Total!$H$5="20h",IF(ISNUMBER(G45),IF(AND(Total!F$8="NI",F45="G"),(60/50),1),""),""))</f>
        <v/>
      </c>
      <c r="K45" s="188" t="str">
        <f>IF(Total!F$8="NI",N45,M45)</f>
        <v/>
      </c>
      <c r="M45" s="245" t="str">
        <f t="shared" ref="M45:M63" si="3">IF(AND(ISNUMBER(F45),ISNUMBER(H45)),(I45+J45)*F45,"")</f>
        <v/>
      </c>
      <c r="N45" s="245" t="str">
        <f>IF(AND(ISNUMBER(F45),ISNUMBER(H45),Total!F$8="NI"),(I45+J45)*F45*6/5,"")</f>
        <v/>
      </c>
      <c r="O45" s="246"/>
    </row>
    <row r="46" spans="2:15" x14ac:dyDescent="0.25">
      <c r="B46" s="151"/>
      <c r="C46" s="89"/>
      <c r="D46" s="138"/>
      <c r="E46" s="138"/>
      <c r="F46" s="89"/>
      <c r="G46" s="138"/>
      <c r="H46" s="89"/>
      <c r="I46" s="188" t="str">
        <f t="shared" si="2"/>
        <v/>
      </c>
      <c r="J46" s="188" t="str">
        <f>IF(Total!$H$5="40h / DE",IF(ISNUMBER(G46),IF(AND(Total!F$8="NI",F46="G"),1.5*(60/50),1.5),""),IF(Total!$H$5="20h",IF(ISNUMBER(G46),IF(AND(Total!F$8="NI",F46="G"),(60/50),1),""),""))</f>
        <v/>
      </c>
      <c r="K46" s="188" t="str">
        <f>IF(Total!F$8="NI",N46,M46)</f>
        <v/>
      </c>
      <c r="M46" s="245" t="str">
        <f t="shared" si="3"/>
        <v/>
      </c>
      <c r="N46" s="245" t="str">
        <f>IF(AND(ISNUMBER(F46),ISNUMBER(H46),Total!F$8="NI"),(I46+J46)*F46*6/5,"")</f>
        <v/>
      </c>
      <c r="O46" s="246"/>
    </row>
    <row r="47" spans="2:15" x14ac:dyDescent="0.25">
      <c r="B47" s="151"/>
      <c r="C47" s="89"/>
      <c r="D47" s="138"/>
      <c r="E47" s="138"/>
      <c r="F47" s="89"/>
      <c r="G47" s="138"/>
      <c r="H47" s="89"/>
      <c r="I47" s="188" t="str">
        <f t="shared" si="2"/>
        <v/>
      </c>
      <c r="J47" s="188" t="str">
        <f>IF(Total!$H$5="40h / DE",IF(ISNUMBER(G47),IF(AND(Total!F$8="NI",F47="G"),1.5*(60/50),1.5),""),IF(Total!$H$5="20h",IF(ISNUMBER(G47),IF(AND(Total!F$8="NI",F47="G"),(60/50),1),""),""))</f>
        <v/>
      </c>
      <c r="K47" s="188" t="str">
        <f>IF(Total!F$8="NI",N47,M47)</f>
        <v/>
      </c>
      <c r="M47" s="245" t="str">
        <f t="shared" si="3"/>
        <v/>
      </c>
      <c r="N47" s="245" t="str">
        <f>IF(AND(ISNUMBER(F47),ISNUMBER(H47),Total!F$8="NI"),(I47+J47)*F47*6/5,"")</f>
        <v/>
      </c>
      <c r="O47" s="246"/>
    </row>
    <row r="48" spans="2:15" x14ac:dyDescent="0.25">
      <c r="B48" s="151"/>
      <c r="C48" s="89"/>
      <c r="D48" s="138"/>
      <c r="E48" s="138"/>
      <c r="F48" s="89"/>
      <c r="G48" s="138"/>
      <c r="H48" s="89"/>
      <c r="I48" s="188" t="str">
        <f t="shared" si="2"/>
        <v/>
      </c>
      <c r="J48" s="188" t="str">
        <f>IF(Total!$H$5="40h / DE",IF(ISNUMBER(G48),IF(AND(Total!F$8="NI",F48="G"),1.5*(60/50),1.5),""),IF(Total!$H$5="20h",IF(ISNUMBER(G48),IF(AND(Total!F$8="NI",F48="G"),(60/50),1),""),""))</f>
        <v/>
      </c>
      <c r="K48" s="188" t="str">
        <f>IF(Total!F$8="NI",N48,M48)</f>
        <v/>
      </c>
      <c r="M48" s="245" t="str">
        <f t="shared" si="3"/>
        <v/>
      </c>
      <c r="N48" s="245" t="str">
        <f>IF(AND(ISNUMBER(F48),ISNUMBER(H48),Total!F$8="NI"),(I48+J48)*F48*6/5,"")</f>
        <v/>
      </c>
      <c r="O48" s="246"/>
    </row>
    <row r="49" spans="2:15" x14ac:dyDescent="0.25">
      <c r="B49" s="151"/>
      <c r="C49" s="89"/>
      <c r="D49" s="138"/>
      <c r="E49" s="138"/>
      <c r="F49" s="89"/>
      <c r="G49" s="138"/>
      <c r="H49" s="89"/>
      <c r="I49" s="188" t="str">
        <f t="shared" si="2"/>
        <v/>
      </c>
      <c r="J49" s="188" t="str">
        <f>IF(Total!$H$5="40h / DE",IF(ISNUMBER(G49),IF(AND(Total!F$8="NI",F49="G"),1.5*(60/50),1.5),""),IF(Total!$H$5="20h",IF(ISNUMBER(G49),IF(AND(Total!F$8="NI",F49="G"),(60/50),1),""),""))</f>
        <v/>
      </c>
      <c r="K49" s="188" t="str">
        <f>IF(Total!F$8="NI",N49,M49)</f>
        <v/>
      </c>
      <c r="M49" s="245" t="str">
        <f t="shared" si="3"/>
        <v/>
      </c>
      <c r="N49" s="245" t="str">
        <f>IF(AND(ISNUMBER(F49),ISNUMBER(H49),Total!F$8="NI"),(I49+J49)*F49*6/5,"")</f>
        <v/>
      </c>
      <c r="O49" s="246"/>
    </row>
    <row r="50" spans="2:15" x14ac:dyDescent="0.25">
      <c r="B50" s="151"/>
      <c r="C50" s="89"/>
      <c r="D50" s="138"/>
      <c r="E50" s="138"/>
      <c r="F50" s="89"/>
      <c r="G50" s="138"/>
      <c r="H50" s="89"/>
      <c r="I50" s="188" t="str">
        <f t="shared" si="2"/>
        <v/>
      </c>
      <c r="J50" s="188" t="str">
        <f>IF(Total!$H$5="40h / DE",IF(ISNUMBER(G50),IF(AND(Total!F$8="NI",F50="G"),1.5*(60/50),1.5),""),IF(Total!$H$5="20h",IF(ISNUMBER(G50),IF(AND(Total!F$8="NI",F50="G"),(60/50),1),""),""))</f>
        <v/>
      </c>
      <c r="K50" s="188" t="str">
        <f>IF(Total!F$8="NI",N50,M50)</f>
        <v/>
      </c>
      <c r="M50" s="245" t="str">
        <f t="shared" si="3"/>
        <v/>
      </c>
      <c r="N50" s="245" t="str">
        <f>IF(AND(ISNUMBER(F50),ISNUMBER(H50),Total!F$8="NI"),(I50+J50)*F50*6/5,"")</f>
        <v/>
      </c>
      <c r="O50" s="246"/>
    </row>
    <row r="51" spans="2:15" x14ac:dyDescent="0.25">
      <c r="B51" s="151"/>
      <c r="C51" s="89"/>
      <c r="D51" s="138"/>
      <c r="E51" s="138"/>
      <c r="F51" s="89"/>
      <c r="G51" s="138"/>
      <c r="H51" s="89"/>
      <c r="I51" s="188" t="str">
        <f t="shared" si="2"/>
        <v/>
      </c>
      <c r="J51" s="188" t="str">
        <f>IF(Total!$H$5="40h / DE",IF(ISNUMBER(G51),IF(AND(Total!F$8="NI",F51="G"),1.5*(60/50),1.5),""),IF(Total!$H$5="20h",IF(ISNUMBER(G51),IF(AND(Total!F$8="NI",F51="G"),(60/50),1),""),""))</f>
        <v/>
      </c>
      <c r="K51" s="188" t="str">
        <f>IF(Total!F$8="NI",N51,M51)</f>
        <v/>
      </c>
      <c r="M51" s="245" t="str">
        <f t="shared" si="3"/>
        <v/>
      </c>
      <c r="N51" s="245" t="str">
        <f>IF(AND(ISNUMBER(F51),ISNUMBER(H51),Total!F$8="NI"),(I51+J51)*F51*6/5,"")</f>
        <v/>
      </c>
      <c r="O51" s="246"/>
    </row>
    <row r="52" spans="2:15" x14ac:dyDescent="0.25">
      <c r="B52" s="151"/>
      <c r="C52" s="89"/>
      <c r="D52" s="138"/>
      <c r="E52" s="138"/>
      <c r="F52" s="89"/>
      <c r="G52" s="138"/>
      <c r="H52" s="89"/>
      <c r="I52" s="188" t="str">
        <f t="shared" si="2"/>
        <v/>
      </c>
      <c r="J52" s="188" t="str">
        <f>IF(Total!$H$5="40h / DE",IF(ISNUMBER(G52),IF(AND(Total!F$8="NI",F52="G"),1.5*(60/50),1.5),""),IF(Total!$H$5="20h",IF(ISNUMBER(G52),IF(AND(Total!F$8="NI",F52="G"),(60/50),1),""),""))</f>
        <v/>
      </c>
      <c r="K52" s="188" t="str">
        <f>IF(Total!F$8="NI",N52,M52)</f>
        <v/>
      </c>
      <c r="M52" s="245" t="str">
        <f t="shared" si="3"/>
        <v/>
      </c>
      <c r="N52" s="245" t="str">
        <f>IF(AND(ISNUMBER(F52),ISNUMBER(H52),Total!F$8="NI"),(I52+J52)*F52*6/5,"")</f>
        <v/>
      </c>
      <c r="O52" s="246"/>
    </row>
    <row r="53" spans="2:15" x14ac:dyDescent="0.25">
      <c r="B53" s="151"/>
      <c r="C53" s="89"/>
      <c r="D53" s="138"/>
      <c r="E53" s="138"/>
      <c r="F53" s="89"/>
      <c r="G53" s="138"/>
      <c r="H53" s="89"/>
      <c r="I53" s="188" t="str">
        <f t="shared" si="2"/>
        <v/>
      </c>
      <c r="J53" s="188" t="str">
        <f>IF(Total!$H$5="40h / DE",IF(ISNUMBER(G53),IF(AND(Total!F$8="NI",F53="G"),1.5*(60/50),1.5),""),IF(Total!$H$5="20h",IF(ISNUMBER(G53),IF(AND(Total!F$8="NI",F53="G"),(60/50),1),""),""))</f>
        <v/>
      </c>
      <c r="K53" s="188" t="str">
        <f>IF(Total!F$8="NI",N53,M53)</f>
        <v/>
      </c>
      <c r="M53" s="245" t="str">
        <f t="shared" si="3"/>
        <v/>
      </c>
      <c r="N53" s="245" t="str">
        <f>IF(AND(ISNUMBER(F53),ISNUMBER(H53),Total!F$8="NI"),(I53+J53)*F53*6/5,"")</f>
        <v/>
      </c>
      <c r="O53" s="246"/>
    </row>
    <row r="54" spans="2:15" x14ac:dyDescent="0.25">
      <c r="B54" s="151"/>
      <c r="C54" s="89"/>
      <c r="D54" s="138"/>
      <c r="E54" s="138"/>
      <c r="F54" s="89"/>
      <c r="G54" s="138"/>
      <c r="H54" s="89"/>
      <c r="I54" s="188" t="str">
        <f t="shared" si="2"/>
        <v/>
      </c>
      <c r="J54" s="188" t="str">
        <f>IF(Total!$H$5="40h / DE",IF(ISNUMBER(G54),IF(AND(Total!F$8="NI",F54="G"),1.5*(60/50),1.5),""),IF(Total!$H$5="20h",IF(ISNUMBER(G54),IF(AND(Total!F$8="NI",F54="G"),(60/50),1),""),""))</f>
        <v/>
      </c>
      <c r="K54" s="188" t="str">
        <f>IF(Total!F$8="NI",N54,M54)</f>
        <v/>
      </c>
      <c r="M54" s="245" t="str">
        <f t="shared" si="3"/>
        <v/>
      </c>
      <c r="N54" s="245" t="str">
        <f>IF(AND(ISNUMBER(F54),ISNUMBER(H54),Total!F$8="NI"),(I54+J54)*F54*6/5,"")</f>
        <v/>
      </c>
      <c r="O54" s="246"/>
    </row>
    <row r="55" spans="2:15" x14ac:dyDescent="0.25">
      <c r="B55" s="151"/>
      <c r="C55" s="89"/>
      <c r="D55" s="138"/>
      <c r="E55" s="138"/>
      <c r="F55" s="89"/>
      <c r="G55" s="138"/>
      <c r="H55" s="89"/>
      <c r="I55" s="188" t="str">
        <f t="shared" si="2"/>
        <v/>
      </c>
      <c r="J55" s="188" t="str">
        <f>IF(Total!$H$5="40h / DE",IF(ISNUMBER(G55),IF(AND(Total!F$8="NI",F55="G"),1.5*(60/50),1.5),""),IF(Total!$H$5="20h",IF(ISNUMBER(G55),IF(AND(Total!F$8="NI",F55="G"),(60/50),1),""),""))</f>
        <v/>
      </c>
      <c r="K55" s="188" t="str">
        <f>IF(Total!F$8="NI",N55,M55)</f>
        <v/>
      </c>
      <c r="M55" s="245" t="str">
        <f t="shared" si="3"/>
        <v/>
      </c>
      <c r="N55" s="245" t="str">
        <f>IF(AND(ISNUMBER(F55),ISNUMBER(H55),Total!F$8="NI"),(I55+J55)*F55*6/5,"")</f>
        <v/>
      </c>
      <c r="O55" s="246"/>
    </row>
    <row r="56" spans="2:15" x14ac:dyDescent="0.25">
      <c r="B56" s="151"/>
      <c r="C56" s="89"/>
      <c r="D56" s="138"/>
      <c r="E56" s="138"/>
      <c r="F56" s="89"/>
      <c r="G56" s="138"/>
      <c r="H56" s="89"/>
      <c r="I56" s="188" t="str">
        <f t="shared" si="2"/>
        <v/>
      </c>
      <c r="J56" s="188" t="str">
        <f>IF(Total!$H$5="40h / DE",IF(ISNUMBER(G56),IF(AND(Total!F$8="NI",F56="G"),1.5*(60/50),1.5),""),IF(Total!$H$5="20h",IF(ISNUMBER(G56),IF(AND(Total!F$8="NI",F56="G"),(60/50),1),""),""))</f>
        <v/>
      </c>
      <c r="K56" s="188" t="str">
        <f>IF(Total!F$8="NI",N56,M56)</f>
        <v/>
      </c>
      <c r="M56" s="245" t="str">
        <f t="shared" si="3"/>
        <v/>
      </c>
      <c r="N56" s="245" t="str">
        <f>IF(AND(ISNUMBER(F56),ISNUMBER(H56),Total!F$8="NI"),(I56+J56)*F56*6/5,"")</f>
        <v/>
      </c>
      <c r="O56" s="246"/>
    </row>
    <row r="57" spans="2:15" x14ac:dyDescent="0.25">
      <c r="B57" s="151"/>
      <c r="C57" s="89"/>
      <c r="D57" s="138"/>
      <c r="E57" s="138"/>
      <c r="F57" s="89"/>
      <c r="G57" s="138"/>
      <c r="H57" s="89"/>
      <c r="I57" s="188" t="str">
        <f t="shared" si="2"/>
        <v/>
      </c>
      <c r="J57" s="188" t="str">
        <f>IF(Total!$H$5="40h / DE",IF(ISNUMBER(G57),IF(AND(Total!F$8="NI",F57="G"),1.5*(60/50),1.5),""),IF(Total!$H$5="20h",IF(ISNUMBER(G57),IF(AND(Total!F$8="NI",F57="G"),(60/50),1),""),""))</f>
        <v/>
      </c>
      <c r="K57" s="188" t="str">
        <f>IF(Total!F$8="NI",N57,M57)</f>
        <v/>
      </c>
      <c r="M57" s="245" t="str">
        <f t="shared" si="3"/>
        <v/>
      </c>
      <c r="N57" s="245" t="str">
        <f>IF(AND(ISNUMBER(F57),ISNUMBER(H57),Total!F$8="NI"),(I57+J57)*F57*6/5,"")</f>
        <v/>
      </c>
      <c r="O57" s="246"/>
    </row>
    <row r="58" spans="2:15" x14ac:dyDescent="0.25">
      <c r="B58" s="151"/>
      <c r="C58" s="89"/>
      <c r="D58" s="138"/>
      <c r="E58" s="138"/>
      <c r="F58" s="89"/>
      <c r="G58" s="138"/>
      <c r="H58" s="89"/>
      <c r="I58" s="188" t="str">
        <f t="shared" si="2"/>
        <v/>
      </c>
      <c r="J58" s="188" t="str">
        <f>IF(Total!$H$5="40h / DE",IF(ISNUMBER(G58),IF(AND(Total!F$8="NI",F58="G"),1.5*(60/50),1.5),""),IF(Total!$H$5="20h",IF(ISNUMBER(G58),IF(AND(Total!F$8="NI",F58="G"),(60/50),1),""),""))</f>
        <v/>
      </c>
      <c r="K58" s="188" t="str">
        <f>IF(Total!F$8="NI",N58,M58)</f>
        <v/>
      </c>
      <c r="M58" s="245" t="str">
        <f t="shared" si="3"/>
        <v/>
      </c>
      <c r="N58" s="245" t="str">
        <f>IF(AND(ISNUMBER(F58),ISNUMBER(H58),Total!F$8="NI"),(I58+J58)*F58*6/5,"")</f>
        <v/>
      </c>
      <c r="O58" s="246"/>
    </row>
    <row r="59" spans="2:15" x14ac:dyDescent="0.25">
      <c r="B59" s="151"/>
      <c r="C59" s="89"/>
      <c r="D59" s="138"/>
      <c r="E59" s="138"/>
      <c r="F59" s="89"/>
      <c r="G59" s="138"/>
      <c r="H59" s="89"/>
      <c r="I59" s="188" t="str">
        <f t="shared" si="2"/>
        <v/>
      </c>
      <c r="J59" s="188" t="str">
        <f>IF(Total!$H$5="40h / DE",IF(ISNUMBER(G59),IF(AND(Total!F$8="NI",F59="G"),1.5*(60/50),1.5),""),IF(Total!$H$5="20h",IF(ISNUMBER(G59),IF(AND(Total!F$8="NI",F59="G"),(60/50),1),""),""))</f>
        <v/>
      </c>
      <c r="K59" s="188" t="str">
        <f>IF(Total!F$8="NI",N59,M59)</f>
        <v/>
      </c>
      <c r="M59" s="245" t="str">
        <f t="shared" si="3"/>
        <v/>
      </c>
      <c r="N59" s="245" t="str">
        <f>IF(AND(ISNUMBER(F59),ISNUMBER(H59),Total!F$8="NI"),(I59+J59)*F59*6/5,"")</f>
        <v/>
      </c>
      <c r="O59" s="246"/>
    </row>
    <row r="60" spans="2:15" x14ac:dyDescent="0.25">
      <c r="B60" s="151"/>
      <c r="C60" s="89"/>
      <c r="D60" s="138"/>
      <c r="E60" s="138"/>
      <c r="F60" s="89"/>
      <c r="G60" s="138"/>
      <c r="H60" s="89"/>
      <c r="I60" s="188" t="str">
        <f t="shared" si="2"/>
        <v/>
      </c>
      <c r="J60" s="188" t="str">
        <f>IF(Total!$H$5="40h / DE",IF(ISNUMBER(G60),IF(AND(Total!F$8="NI",F60="G"),1.5*(60/50),1.5),""),IF(Total!$H$5="20h",IF(ISNUMBER(G60),IF(AND(Total!F$8="NI",F60="G"),(60/50),1),""),""))</f>
        <v/>
      </c>
      <c r="K60" s="188" t="str">
        <f>IF(Total!F$8="NI",N60,M60)</f>
        <v/>
      </c>
      <c r="M60" s="245" t="str">
        <f t="shared" si="3"/>
        <v/>
      </c>
      <c r="N60" s="245" t="str">
        <f>IF(AND(ISNUMBER(F60),ISNUMBER(H60),Total!F$8="NI"),(I60+J60)*F60*6/5,"")</f>
        <v/>
      </c>
      <c r="O60" s="246"/>
    </row>
    <row r="61" spans="2:15" x14ac:dyDescent="0.25">
      <c r="B61" s="151"/>
      <c r="C61" s="89"/>
      <c r="D61" s="138"/>
      <c r="E61" s="138"/>
      <c r="F61" s="89"/>
      <c r="G61" s="138"/>
      <c r="H61" s="89"/>
      <c r="I61" s="188" t="str">
        <f t="shared" si="2"/>
        <v/>
      </c>
      <c r="J61" s="188" t="str">
        <f>IF(Total!$H$5="40h / DE",IF(ISNUMBER(G61),IF(AND(Total!F$8="NI",F61="G"),1.5*(60/50),1.5),""),IF(Total!$H$5="20h",IF(ISNUMBER(G61),IF(AND(Total!F$8="NI",F61="G"),(60/50),1),""),""))</f>
        <v/>
      </c>
      <c r="K61" s="188" t="str">
        <f>IF(Total!F$8="NI",N61,M61)</f>
        <v/>
      </c>
      <c r="M61" s="245" t="str">
        <f t="shared" si="3"/>
        <v/>
      </c>
      <c r="N61" s="245" t="str">
        <f>IF(AND(ISNUMBER(F61),ISNUMBER(H61),Total!F$8="NI"),(I61+J61)*F61*6/5,"")</f>
        <v/>
      </c>
      <c r="O61" s="246"/>
    </row>
    <row r="62" spans="2:15" x14ac:dyDescent="0.25">
      <c r="B62" s="151"/>
      <c r="C62" s="89"/>
      <c r="D62" s="138"/>
      <c r="E62" s="138"/>
      <c r="F62" s="89"/>
      <c r="G62" s="138"/>
      <c r="H62" s="89"/>
      <c r="I62" s="188" t="str">
        <f t="shared" si="2"/>
        <v/>
      </c>
      <c r="J62" s="188" t="str">
        <f>IF(Total!$H$5="40h / DE",IF(ISNUMBER(G62),IF(AND(Total!F$8="NI",F62="G"),1.5*(60/50),1.5),""),IF(Total!$H$5="20h",IF(ISNUMBER(G62),IF(AND(Total!F$8="NI",F62="G"),(60/50),1),""),""))</f>
        <v/>
      </c>
      <c r="K62" s="188" t="str">
        <f>IF(Total!F$8="NI",N62,M62)</f>
        <v/>
      </c>
      <c r="M62" s="245" t="str">
        <f t="shared" si="3"/>
        <v/>
      </c>
      <c r="N62" s="245" t="str">
        <f>IF(AND(ISNUMBER(F62),ISNUMBER(H62),Total!F$8="NI"),(I62+J62)*F62*6/5,"")</f>
        <v/>
      </c>
      <c r="O62" s="246"/>
    </row>
    <row r="63" spans="2:15" ht="15.75" thickBot="1" x14ac:dyDescent="0.3">
      <c r="B63" s="152"/>
      <c r="C63" s="140"/>
      <c r="D63" s="139"/>
      <c r="E63" s="139"/>
      <c r="F63" s="140"/>
      <c r="G63" s="139"/>
      <c r="H63" s="140"/>
      <c r="I63" s="189" t="str">
        <f t="shared" si="2"/>
        <v/>
      </c>
      <c r="J63" s="189" t="str">
        <f>IF(Total!$H$5="40h / DE",IF(ISNUMBER(G63),IF(AND(Total!F$8="NI",F63="G"),1.5*(60/50),1.5),""),IF(Total!$H$5="20h",IF(ISNUMBER(G63),IF(AND(Total!F$8="NI",F63="G"),(60/50),1),""),""))</f>
        <v/>
      </c>
      <c r="K63" s="189" t="str">
        <f>IF(Total!F$8="NI",N63,M63)</f>
        <v/>
      </c>
      <c r="M63" s="245" t="str">
        <f t="shared" si="3"/>
        <v/>
      </c>
      <c r="N63" s="245" t="str">
        <f>IF(AND(ISNUMBER(F63),ISNUMBER(H63),Total!F$8="NI"),(I63+J63)*F63*6/5,"")</f>
        <v/>
      </c>
      <c r="O63" s="246"/>
    </row>
    <row r="64" spans="2:15" ht="15.75" thickBot="1" x14ac:dyDescent="0.3">
      <c r="B64" s="123"/>
      <c r="C64" s="124"/>
      <c r="D64" s="124"/>
      <c r="E64" s="124"/>
      <c r="F64" s="573" t="s">
        <v>174</v>
      </c>
      <c r="G64" s="574"/>
      <c r="H64" s="575"/>
      <c r="I64" s="141" t="str">
        <f>IF(ISNUMBER(I5),SUM(I5:I63)/COUNT(I5:I63),"")</f>
        <v/>
      </c>
      <c r="J64" s="576">
        <f>SUM(K5:K63)</f>
        <v>0</v>
      </c>
      <c r="K64" s="577"/>
      <c r="L64" s="109"/>
      <c r="M64" s="246"/>
      <c r="N64" s="246"/>
      <c r="O64" s="246"/>
    </row>
    <row r="65" spans="2:15" ht="15.75" thickBot="1" x14ac:dyDescent="0.3">
      <c r="B65" s="143"/>
      <c r="C65" s="144"/>
      <c r="D65" s="144"/>
      <c r="E65" s="144"/>
      <c r="F65" s="573" t="s">
        <v>197</v>
      </c>
      <c r="G65" s="574"/>
      <c r="H65" s="574"/>
      <c r="I65" s="145"/>
      <c r="J65" s="576">
        <f>IF((Total!H2="PF"),(J64/4),(J64/2))</f>
        <v>0</v>
      </c>
      <c r="K65" s="577"/>
      <c r="L65" s="109"/>
      <c r="M65" s="246"/>
      <c r="N65" s="246"/>
      <c r="O65" s="246"/>
    </row>
    <row r="68" spans="2:15" x14ac:dyDescent="0.25">
      <c r="B68" s="128" t="s">
        <v>198</v>
      </c>
      <c r="D68" s="146" t="s">
        <v>199</v>
      </c>
      <c r="E68" s="146"/>
      <c r="F68" s="146"/>
      <c r="G68" s="146"/>
      <c r="H68" s="146"/>
      <c r="I68" s="146"/>
      <c r="J68" s="146"/>
      <c r="K68" s="146"/>
    </row>
    <row r="69" spans="2:15" x14ac:dyDescent="0.25">
      <c r="B69" s="128" t="s">
        <v>200</v>
      </c>
      <c r="D69" s="146" t="s">
        <v>201</v>
      </c>
      <c r="E69" s="146"/>
      <c r="F69" s="146"/>
      <c r="G69" s="146"/>
      <c r="H69" s="146"/>
      <c r="I69" s="146"/>
      <c r="J69" s="146"/>
      <c r="K69" s="146"/>
    </row>
    <row r="70" spans="2:15" x14ac:dyDescent="0.25">
      <c r="B70" s="128" t="s">
        <v>202</v>
      </c>
      <c r="D70" s="564" t="s">
        <v>218</v>
      </c>
      <c r="E70" s="564"/>
      <c r="F70" s="564"/>
      <c r="G70" s="564"/>
      <c r="H70" s="146"/>
      <c r="I70" s="146"/>
      <c r="J70" s="146"/>
      <c r="K70" s="146"/>
    </row>
    <row r="71" spans="2:15" x14ac:dyDescent="0.25">
      <c r="B71" s="128" t="s">
        <v>203</v>
      </c>
      <c r="D71" s="146"/>
      <c r="E71" s="146"/>
      <c r="F71" s="146"/>
      <c r="G71" s="146"/>
      <c r="H71" s="146"/>
      <c r="I71" s="146"/>
      <c r="J71" s="146"/>
      <c r="K71" s="146"/>
    </row>
    <row r="72" spans="2:15" x14ac:dyDescent="0.25">
      <c r="B72" s="128" t="s">
        <v>204</v>
      </c>
    </row>
    <row r="73" spans="2:15" ht="15.75" thickBot="1" x14ac:dyDescent="0.3"/>
    <row r="74" spans="2:15" ht="15.75" thickBot="1" x14ac:dyDescent="0.3">
      <c r="B74" s="552" t="s">
        <v>205</v>
      </c>
      <c r="C74" s="553"/>
      <c r="D74" s="554"/>
      <c r="E74" s="147" t="s">
        <v>206</v>
      </c>
      <c r="G74" s="128"/>
    </row>
    <row r="75" spans="2:15" ht="15.75" thickBot="1" x14ac:dyDescent="0.3">
      <c r="B75" s="565" t="s">
        <v>207</v>
      </c>
      <c r="C75" s="566"/>
      <c r="D75" s="567"/>
      <c r="E75" s="148">
        <v>2</v>
      </c>
      <c r="F75" s="128" t="s">
        <v>208</v>
      </c>
      <c r="G75" s="128"/>
    </row>
    <row r="76" spans="2:15" x14ac:dyDescent="0.25">
      <c r="B76" s="558" t="s">
        <v>209</v>
      </c>
      <c r="C76" s="559"/>
      <c r="D76" s="560"/>
      <c r="E76" s="149">
        <v>4</v>
      </c>
      <c r="F76" s="128" t="s">
        <v>210</v>
      </c>
      <c r="G76" s="128"/>
    </row>
    <row r="77" spans="2:15" ht="15.75" thickBot="1" x14ac:dyDescent="0.3">
      <c r="B77" s="561" t="s">
        <v>211</v>
      </c>
      <c r="C77" s="562"/>
      <c r="D77" s="563"/>
      <c r="E77" s="148">
        <v>4</v>
      </c>
      <c r="F77" s="128" t="s">
        <v>210</v>
      </c>
    </row>
  </sheetData>
  <sheetProtection algorithmName="SHA-512" hashValue="qvHdF2GEhta+13k58rJZnIUCnG43x47T7yLlVuKBDw120WfEe/cob8jBf1LyhsvaFqHXsT1y7yJPw195CcDEtQ==" saltValue="Flv44PqAIXrSnMV5N06OAA==" spinCount="100000" sheet="1" selectLockedCells="1"/>
  <mergeCells count="10">
    <mergeCell ref="B2:K2"/>
    <mergeCell ref="B75:D75"/>
    <mergeCell ref="B76:D76"/>
    <mergeCell ref="B77:D77"/>
    <mergeCell ref="F64:H64"/>
    <mergeCell ref="F65:H65"/>
    <mergeCell ref="D70:G70"/>
    <mergeCell ref="B74:D74"/>
    <mergeCell ref="J64:K64"/>
    <mergeCell ref="J65:K65"/>
  </mergeCells>
  <printOptions horizontalCentered="1"/>
  <pageMargins left="0.23622047244094491" right="0.23622047244094491"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pageSetUpPr fitToPage="1"/>
  </sheetPr>
  <dimension ref="B1:T97"/>
  <sheetViews>
    <sheetView showGridLines="0" showRowColHeaders="0" zoomScale="78" zoomScaleNormal="78" workbookViewId="0">
      <selection activeCell="G52" sqref="G52"/>
    </sheetView>
  </sheetViews>
  <sheetFormatPr defaultColWidth="8.85546875" defaultRowHeight="15" x14ac:dyDescent="0.25"/>
  <cols>
    <col min="1" max="1" width="3.42578125" customWidth="1"/>
    <col min="2" max="2" width="60.42578125" customWidth="1"/>
    <col min="3" max="3" width="16.42578125" customWidth="1"/>
    <col min="4" max="4" width="11.85546875" customWidth="1"/>
    <col min="5" max="5" width="15.42578125" customWidth="1"/>
    <col min="6" max="6" width="15.85546875" customWidth="1"/>
    <col min="7" max="7" width="15.28515625" customWidth="1"/>
    <col min="8" max="8" width="12.28515625" customWidth="1"/>
    <col min="9" max="9" width="13.28515625" customWidth="1"/>
    <col min="10" max="10" width="16.42578125" customWidth="1"/>
    <col min="11" max="11" width="18.28515625" customWidth="1"/>
  </cols>
  <sheetData>
    <row r="1" spans="2:20" ht="15.75" thickBot="1" x14ac:dyDescent="0.3"/>
    <row r="2" spans="2:20" ht="15.75" thickBot="1" x14ac:dyDescent="0.3">
      <c r="B2" s="555" t="s">
        <v>323</v>
      </c>
      <c r="C2" s="556"/>
      <c r="D2" s="556"/>
      <c r="E2" s="556"/>
      <c r="F2" s="556"/>
      <c r="G2" s="556"/>
      <c r="H2" s="556"/>
      <c r="I2" s="556"/>
      <c r="J2" s="557"/>
    </row>
    <row r="3" spans="2:20" ht="15.75" thickBot="1" x14ac:dyDescent="0.3">
      <c r="B3" s="589"/>
      <c r="C3" s="589"/>
      <c r="D3" s="589"/>
      <c r="E3" s="589"/>
      <c r="F3" s="589"/>
      <c r="G3" s="70"/>
      <c r="H3" s="111"/>
      <c r="I3" s="111"/>
    </row>
    <row r="4" spans="2:20" ht="91.5" thickBot="1" x14ac:dyDescent="0.3">
      <c r="B4" s="112" t="s">
        <v>166</v>
      </c>
      <c r="C4" s="112" t="s">
        <v>167</v>
      </c>
      <c r="D4" s="112" t="s">
        <v>310</v>
      </c>
      <c r="E4" s="112" t="s">
        <v>168</v>
      </c>
      <c r="F4" s="112" t="s">
        <v>169</v>
      </c>
      <c r="G4" s="112" t="s">
        <v>170</v>
      </c>
      <c r="H4" s="112" t="s">
        <v>171</v>
      </c>
      <c r="I4" s="183" t="s">
        <v>309</v>
      </c>
      <c r="J4" s="112" t="s">
        <v>172</v>
      </c>
      <c r="K4" s="246"/>
      <c r="L4" s="246"/>
      <c r="M4" s="246"/>
      <c r="N4" s="246"/>
      <c r="O4" s="246"/>
      <c r="P4" s="254"/>
      <c r="Q4" s="254"/>
      <c r="R4" s="254"/>
      <c r="S4" s="254"/>
      <c r="T4" s="254"/>
    </row>
    <row r="5" spans="2:20" x14ac:dyDescent="0.25">
      <c r="B5" s="113"/>
      <c r="C5" s="114"/>
      <c r="D5" s="115"/>
      <c r="E5" s="116"/>
      <c r="F5" s="116"/>
      <c r="G5" s="116"/>
      <c r="H5" s="117"/>
      <c r="I5" s="216" t="str">
        <f>IF(ISNUMBER(D5),IF(G5/F5&lt;=1,G5/F5/E5,"val. invertidos"),"")</f>
        <v/>
      </c>
      <c r="J5" s="216" t="str">
        <f>IF(D5&lt;&gt;"",IF(K5=FALSE,L5,K5),"")</f>
        <v/>
      </c>
      <c r="K5" s="190" t="b">
        <f>(IF(ISNUMBER(D5),IF(OR(D5=5,D5=6,D5=7,D5=8,D5=10,D5=11,D5=12,D5=13,D5=14),1*I5,IF(OR(D5=1,D5=3),0.4*I5,IF(D5=2,0.2*I5,IF(D5=4,0.25*I5,IF(D5=17,2*I5,IF(D5=18,3*I5,IF(OR(D5=19,D5=9),4*I5)))))))))</f>
        <v>0</v>
      </c>
      <c r="L5" s="190" t="b">
        <f>(IF(ISNUMBER(D5),IF(OR(D5=15,D5=16),1.5*I5)))</f>
        <v>0</v>
      </c>
      <c r="M5" s="246">
        <f>IF(D5&gt;17,1,0)</f>
        <v>0</v>
      </c>
      <c r="N5" s="246">
        <f>IF(D5=17,1,0)</f>
        <v>0</v>
      </c>
      <c r="O5" s="246"/>
      <c r="P5" s="254"/>
      <c r="Q5" s="254"/>
      <c r="R5" s="254"/>
      <c r="S5" s="254"/>
      <c r="T5" s="254"/>
    </row>
    <row r="6" spans="2:20" x14ac:dyDescent="0.25">
      <c r="B6" s="118"/>
      <c r="C6" s="119"/>
      <c r="D6" s="116"/>
      <c r="E6" s="116"/>
      <c r="F6" s="116"/>
      <c r="G6" s="116"/>
      <c r="H6" s="117"/>
      <c r="I6" s="120" t="str">
        <f t="shared" ref="I6:I60" si="0">IF(ISNUMBER(D6),IF(G6/F6&lt;=1,G6/F6/E6,"val. invertidos"),"")</f>
        <v/>
      </c>
      <c r="J6" s="120" t="str">
        <f t="shared" ref="J6:J60" si="1">IF(D6&lt;&gt;"",IF(K6=FALSE,L6,K6),"")</f>
        <v/>
      </c>
      <c r="K6" s="190" t="b">
        <f t="shared" ref="K6:K60" si="2">(IF(ISNUMBER(D6),IF(OR(D6=5,D6=6,D6=7,D6=8,D6=10,D6=11,D6=12,D6=13,D6=14),1*I6,IF(OR(D6=1,D6=3),0.4*I6,IF(D6=2,0.2*I6,IF(D6=4,0.25*I6,IF(D6=17,2*I6,IF(D6=18,3*I6,IF(OR(D6=19,D6=9),4*I6)))))))))</f>
        <v>0</v>
      </c>
      <c r="L6" s="190" t="b">
        <f t="shared" ref="L6:L60" si="3">(IF(ISNUMBER(D6),IF(OR(D6=15,D6=16),1.5*I6)))</f>
        <v>0</v>
      </c>
      <c r="M6" s="246">
        <f t="shared" ref="M6:M60" si="4">IF(D6&gt;17,1,0)</f>
        <v>0</v>
      </c>
      <c r="N6" s="246">
        <f t="shared" ref="N6:N60" si="5">IF(D6=17,1,0)</f>
        <v>0</v>
      </c>
      <c r="O6" s="246"/>
      <c r="P6" s="254"/>
      <c r="Q6" s="254"/>
      <c r="R6" s="254"/>
      <c r="S6" s="254"/>
      <c r="T6" s="254"/>
    </row>
    <row r="7" spans="2:20" x14ac:dyDescent="0.25">
      <c r="B7" s="118"/>
      <c r="C7" s="119"/>
      <c r="D7" s="116"/>
      <c r="E7" s="116"/>
      <c r="F7" s="116"/>
      <c r="G7" s="116"/>
      <c r="H7" s="117"/>
      <c r="I7" s="120" t="str">
        <f t="shared" si="0"/>
        <v/>
      </c>
      <c r="J7" s="120" t="str">
        <f t="shared" si="1"/>
        <v/>
      </c>
      <c r="K7" s="190" t="b">
        <f t="shared" si="2"/>
        <v>0</v>
      </c>
      <c r="L7" s="190" t="b">
        <f t="shared" si="3"/>
        <v>0</v>
      </c>
      <c r="M7" s="246">
        <f t="shared" si="4"/>
        <v>0</v>
      </c>
      <c r="N7" s="246">
        <f t="shared" si="5"/>
        <v>0</v>
      </c>
      <c r="O7" s="246"/>
      <c r="P7" s="254"/>
      <c r="Q7" s="254"/>
      <c r="R7" s="254"/>
      <c r="S7" s="254"/>
      <c r="T7" s="254"/>
    </row>
    <row r="8" spans="2:20" x14ac:dyDescent="0.25">
      <c r="B8" s="118"/>
      <c r="C8" s="119"/>
      <c r="D8" s="116"/>
      <c r="E8" s="116"/>
      <c r="F8" s="116"/>
      <c r="G8" s="116"/>
      <c r="H8" s="117"/>
      <c r="I8" s="120" t="str">
        <f t="shared" si="0"/>
        <v/>
      </c>
      <c r="J8" s="120" t="str">
        <f t="shared" si="1"/>
        <v/>
      </c>
      <c r="K8" s="190" t="b">
        <f t="shared" si="2"/>
        <v>0</v>
      </c>
      <c r="L8" s="190" t="b">
        <f t="shared" si="3"/>
        <v>0</v>
      </c>
      <c r="M8" s="246">
        <f t="shared" si="4"/>
        <v>0</v>
      </c>
      <c r="N8" s="246">
        <f t="shared" si="5"/>
        <v>0</v>
      </c>
      <c r="O8" s="246"/>
      <c r="P8" s="254"/>
      <c r="Q8" s="254"/>
      <c r="R8" s="254"/>
      <c r="S8" s="254"/>
      <c r="T8" s="254"/>
    </row>
    <row r="9" spans="2:20" x14ac:dyDescent="0.25">
      <c r="B9" s="118"/>
      <c r="C9" s="119"/>
      <c r="D9" s="116"/>
      <c r="E9" s="116"/>
      <c r="F9" s="116"/>
      <c r="G9" s="116"/>
      <c r="H9" s="117"/>
      <c r="I9" s="120" t="str">
        <f t="shared" si="0"/>
        <v/>
      </c>
      <c r="J9" s="120" t="str">
        <f t="shared" si="1"/>
        <v/>
      </c>
      <c r="K9" s="190" t="b">
        <f t="shared" si="2"/>
        <v>0</v>
      </c>
      <c r="L9" s="190" t="b">
        <f t="shared" si="3"/>
        <v>0</v>
      </c>
      <c r="M9" s="246">
        <f t="shared" si="4"/>
        <v>0</v>
      </c>
      <c r="N9" s="246">
        <f t="shared" si="5"/>
        <v>0</v>
      </c>
      <c r="O9" s="246"/>
      <c r="P9" s="254"/>
      <c r="Q9" s="254"/>
      <c r="R9" s="254"/>
      <c r="S9" s="254"/>
      <c r="T9" s="254"/>
    </row>
    <row r="10" spans="2:20" x14ac:dyDescent="0.25">
      <c r="B10" s="118"/>
      <c r="C10" s="119"/>
      <c r="D10" s="116"/>
      <c r="E10" s="116"/>
      <c r="F10" s="116"/>
      <c r="G10" s="116"/>
      <c r="H10" s="117"/>
      <c r="I10" s="120" t="str">
        <f t="shared" si="0"/>
        <v/>
      </c>
      <c r="J10" s="120" t="str">
        <f t="shared" si="1"/>
        <v/>
      </c>
      <c r="K10" s="190" t="b">
        <f t="shared" si="2"/>
        <v>0</v>
      </c>
      <c r="L10" s="190" t="b">
        <f t="shared" si="3"/>
        <v>0</v>
      </c>
      <c r="M10" s="246">
        <f t="shared" si="4"/>
        <v>0</v>
      </c>
      <c r="N10" s="246">
        <f t="shared" si="5"/>
        <v>0</v>
      </c>
      <c r="O10" s="246"/>
      <c r="P10" s="254"/>
      <c r="Q10" s="254"/>
      <c r="R10" s="254"/>
      <c r="S10" s="254"/>
      <c r="T10" s="254"/>
    </row>
    <row r="11" spans="2:20" x14ac:dyDescent="0.25">
      <c r="B11" s="118"/>
      <c r="C11" s="119"/>
      <c r="D11" s="116"/>
      <c r="E11" s="116"/>
      <c r="F11" s="116"/>
      <c r="G11" s="116"/>
      <c r="H11" s="117"/>
      <c r="I11" s="120" t="str">
        <f t="shared" si="0"/>
        <v/>
      </c>
      <c r="J11" s="120" t="str">
        <f t="shared" si="1"/>
        <v/>
      </c>
      <c r="K11" s="190" t="b">
        <f t="shared" si="2"/>
        <v>0</v>
      </c>
      <c r="L11" s="190" t="b">
        <f t="shared" si="3"/>
        <v>0</v>
      </c>
      <c r="M11" s="246">
        <f t="shared" si="4"/>
        <v>0</v>
      </c>
      <c r="N11" s="246">
        <f t="shared" si="5"/>
        <v>0</v>
      </c>
      <c r="O11" s="246"/>
      <c r="P11" s="254"/>
      <c r="Q11" s="254"/>
      <c r="R11" s="254"/>
      <c r="S11" s="254"/>
      <c r="T11" s="254"/>
    </row>
    <row r="12" spans="2:20" x14ac:dyDescent="0.25">
      <c r="B12" s="118"/>
      <c r="C12" s="119"/>
      <c r="D12" s="116"/>
      <c r="E12" s="116"/>
      <c r="F12" s="116"/>
      <c r="G12" s="116"/>
      <c r="H12" s="117"/>
      <c r="I12" s="120" t="str">
        <f t="shared" si="0"/>
        <v/>
      </c>
      <c r="J12" s="120" t="str">
        <f t="shared" si="1"/>
        <v/>
      </c>
      <c r="K12" s="190" t="b">
        <f t="shared" si="2"/>
        <v>0</v>
      </c>
      <c r="L12" s="190" t="b">
        <f t="shared" si="3"/>
        <v>0</v>
      </c>
      <c r="M12" s="246">
        <f t="shared" si="4"/>
        <v>0</v>
      </c>
      <c r="N12" s="246">
        <f t="shared" si="5"/>
        <v>0</v>
      </c>
      <c r="O12" s="246"/>
      <c r="P12" s="254"/>
      <c r="Q12" s="254"/>
      <c r="R12" s="254"/>
      <c r="S12" s="254"/>
      <c r="T12" s="254"/>
    </row>
    <row r="13" spans="2:20" x14ac:dyDescent="0.25">
      <c r="B13" s="118"/>
      <c r="C13" s="119"/>
      <c r="D13" s="116"/>
      <c r="E13" s="116"/>
      <c r="F13" s="116"/>
      <c r="G13" s="116"/>
      <c r="H13" s="117"/>
      <c r="I13" s="120" t="str">
        <f t="shared" si="0"/>
        <v/>
      </c>
      <c r="J13" s="120" t="str">
        <f t="shared" si="1"/>
        <v/>
      </c>
      <c r="K13" s="190" t="b">
        <f t="shared" si="2"/>
        <v>0</v>
      </c>
      <c r="L13" s="190" t="b">
        <f t="shared" si="3"/>
        <v>0</v>
      </c>
      <c r="M13" s="246">
        <f t="shared" si="4"/>
        <v>0</v>
      </c>
      <c r="N13" s="246">
        <f t="shared" si="5"/>
        <v>0</v>
      </c>
      <c r="O13" s="246"/>
      <c r="P13" s="254"/>
      <c r="Q13" s="254"/>
      <c r="R13" s="254"/>
      <c r="S13" s="254"/>
      <c r="T13" s="254"/>
    </row>
    <row r="14" spans="2:20" x14ac:dyDescent="0.25">
      <c r="B14" s="118"/>
      <c r="C14" s="119"/>
      <c r="D14" s="116"/>
      <c r="E14" s="116"/>
      <c r="F14" s="116"/>
      <c r="G14" s="116"/>
      <c r="H14" s="117"/>
      <c r="I14" s="120" t="str">
        <f t="shared" si="0"/>
        <v/>
      </c>
      <c r="J14" s="120" t="str">
        <f t="shared" si="1"/>
        <v/>
      </c>
      <c r="K14" s="190" t="b">
        <f t="shared" si="2"/>
        <v>0</v>
      </c>
      <c r="L14" s="190" t="b">
        <f t="shared" si="3"/>
        <v>0</v>
      </c>
      <c r="M14" s="246">
        <f t="shared" si="4"/>
        <v>0</v>
      </c>
      <c r="N14" s="246">
        <f t="shared" si="5"/>
        <v>0</v>
      </c>
      <c r="O14" s="246"/>
      <c r="P14" s="254"/>
      <c r="Q14" s="254"/>
      <c r="R14" s="254"/>
      <c r="S14" s="254"/>
      <c r="T14" s="254"/>
    </row>
    <row r="15" spans="2:20" x14ac:dyDescent="0.25">
      <c r="B15" s="118"/>
      <c r="C15" s="119"/>
      <c r="D15" s="116"/>
      <c r="E15" s="116"/>
      <c r="F15" s="116"/>
      <c r="G15" s="116"/>
      <c r="H15" s="117"/>
      <c r="I15" s="120" t="str">
        <f t="shared" si="0"/>
        <v/>
      </c>
      <c r="J15" s="120" t="str">
        <f t="shared" si="1"/>
        <v/>
      </c>
      <c r="K15" s="190" t="b">
        <f t="shared" si="2"/>
        <v>0</v>
      </c>
      <c r="L15" s="190" t="b">
        <f t="shared" si="3"/>
        <v>0</v>
      </c>
      <c r="M15" s="246">
        <f t="shared" si="4"/>
        <v>0</v>
      </c>
      <c r="N15" s="246">
        <f t="shared" si="5"/>
        <v>0</v>
      </c>
      <c r="O15" s="246"/>
      <c r="P15" s="254"/>
      <c r="Q15" s="254"/>
      <c r="R15" s="254"/>
      <c r="S15" s="254"/>
      <c r="T15" s="254"/>
    </row>
    <row r="16" spans="2:20" x14ac:dyDescent="0.25">
      <c r="B16" s="118"/>
      <c r="C16" s="119"/>
      <c r="D16" s="116"/>
      <c r="E16" s="116"/>
      <c r="F16" s="116"/>
      <c r="G16" s="116"/>
      <c r="H16" s="117"/>
      <c r="I16" s="120" t="str">
        <f t="shared" si="0"/>
        <v/>
      </c>
      <c r="J16" s="120" t="str">
        <f t="shared" si="1"/>
        <v/>
      </c>
      <c r="K16" s="190" t="b">
        <f t="shared" si="2"/>
        <v>0</v>
      </c>
      <c r="L16" s="190" t="b">
        <f t="shared" si="3"/>
        <v>0</v>
      </c>
      <c r="M16" s="246">
        <f t="shared" si="4"/>
        <v>0</v>
      </c>
      <c r="N16" s="246">
        <f t="shared" si="5"/>
        <v>0</v>
      </c>
      <c r="O16" s="246"/>
      <c r="P16" s="254"/>
      <c r="Q16" s="254"/>
      <c r="R16" s="254"/>
      <c r="S16" s="254"/>
      <c r="T16" s="254"/>
    </row>
    <row r="17" spans="2:20" x14ac:dyDescent="0.25">
      <c r="B17" s="118"/>
      <c r="C17" s="119"/>
      <c r="D17" s="116"/>
      <c r="E17" s="116"/>
      <c r="F17" s="116"/>
      <c r="G17" s="116"/>
      <c r="H17" s="117"/>
      <c r="I17" s="120" t="str">
        <f t="shared" si="0"/>
        <v/>
      </c>
      <c r="J17" s="120" t="str">
        <f t="shared" si="1"/>
        <v/>
      </c>
      <c r="K17" s="190" t="b">
        <f t="shared" si="2"/>
        <v>0</v>
      </c>
      <c r="L17" s="190" t="b">
        <f t="shared" si="3"/>
        <v>0</v>
      </c>
      <c r="M17" s="246">
        <f t="shared" si="4"/>
        <v>0</v>
      </c>
      <c r="N17" s="246">
        <f t="shared" si="5"/>
        <v>0</v>
      </c>
      <c r="O17" s="246"/>
      <c r="P17" s="254"/>
      <c r="Q17" s="254"/>
      <c r="R17" s="254"/>
      <c r="S17" s="254"/>
      <c r="T17" s="254"/>
    </row>
    <row r="18" spans="2:20" x14ac:dyDescent="0.25">
      <c r="B18" s="118"/>
      <c r="C18" s="119"/>
      <c r="D18" s="116"/>
      <c r="E18" s="116"/>
      <c r="F18" s="116"/>
      <c r="G18" s="116"/>
      <c r="H18" s="117"/>
      <c r="I18" s="120" t="str">
        <f t="shared" si="0"/>
        <v/>
      </c>
      <c r="J18" s="120" t="str">
        <f t="shared" si="1"/>
        <v/>
      </c>
      <c r="K18" s="190" t="b">
        <f t="shared" si="2"/>
        <v>0</v>
      </c>
      <c r="L18" s="190" t="b">
        <f t="shared" si="3"/>
        <v>0</v>
      </c>
      <c r="M18" s="246">
        <f t="shared" si="4"/>
        <v>0</v>
      </c>
      <c r="N18" s="246">
        <f t="shared" si="5"/>
        <v>0</v>
      </c>
      <c r="O18" s="246"/>
      <c r="P18" s="254"/>
      <c r="Q18" s="254"/>
      <c r="R18" s="254"/>
      <c r="S18" s="254"/>
      <c r="T18" s="254"/>
    </row>
    <row r="19" spans="2:20" x14ac:dyDescent="0.25">
      <c r="B19" s="118"/>
      <c r="C19" s="119"/>
      <c r="D19" s="116"/>
      <c r="E19" s="116"/>
      <c r="F19" s="116"/>
      <c r="G19" s="116"/>
      <c r="H19" s="117"/>
      <c r="I19" s="120" t="str">
        <f t="shared" si="0"/>
        <v/>
      </c>
      <c r="J19" s="120" t="str">
        <f t="shared" si="1"/>
        <v/>
      </c>
      <c r="K19" s="190" t="b">
        <f t="shared" si="2"/>
        <v>0</v>
      </c>
      <c r="L19" s="190" t="b">
        <f t="shared" si="3"/>
        <v>0</v>
      </c>
      <c r="M19" s="246">
        <f t="shared" si="4"/>
        <v>0</v>
      </c>
      <c r="N19" s="246">
        <f t="shared" si="5"/>
        <v>0</v>
      </c>
      <c r="O19" s="246"/>
      <c r="P19" s="254"/>
      <c r="Q19" s="254"/>
      <c r="R19" s="254"/>
      <c r="S19" s="254"/>
      <c r="T19" s="254"/>
    </row>
    <row r="20" spans="2:20" x14ac:dyDescent="0.25">
      <c r="B20" s="118"/>
      <c r="C20" s="119"/>
      <c r="D20" s="116"/>
      <c r="E20" s="116"/>
      <c r="F20" s="116"/>
      <c r="G20" s="116"/>
      <c r="H20" s="117"/>
      <c r="I20" s="120" t="str">
        <f t="shared" si="0"/>
        <v/>
      </c>
      <c r="J20" s="120" t="str">
        <f t="shared" si="1"/>
        <v/>
      </c>
      <c r="K20" s="190" t="b">
        <f t="shared" si="2"/>
        <v>0</v>
      </c>
      <c r="L20" s="190" t="b">
        <f t="shared" si="3"/>
        <v>0</v>
      </c>
      <c r="M20" s="246">
        <f t="shared" si="4"/>
        <v>0</v>
      </c>
      <c r="N20" s="246">
        <f t="shared" si="5"/>
        <v>0</v>
      </c>
      <c r="O20" s="246"/>
      <c r="P20" s="254"/>
      <c r="Q20" s="254"/>
      <c r="R20" s="254"/>
      <c r="S20" s="254"/>
      <c r="T20" s="254"/>
    </row>
    <row r="21" spans="2:20" x14ac:dyDescent="0.25">
      <c r="B21" s="118"/>
      <c r="C21" s="119"/>
      <c r="D21" s="116"/>
      <c r="E21" s="116"/>
      <c r="F21" s="116"/>
      <c r="G21" s="116"/>
      <c r="H21" s="117"/>
      <c r="I21" s="120" t="str">
        <f t="shared" si="0"/>
        <v/>
      </c>
      <c r="J21" s="120" t="str">
        <f t="shared" si="1"/>
        <v/>
      </c>
      <c r="K21" s="190" t="b">
        <f t="shared" si="2"/>
        <v>0</v>
      </c>
      <c r="L21" s="190" t="b">
        <f t="shared" si="3"/>
        <v>0</v>
      </c>
      <c r="M21" s="246">
        <f t="shared" si="4"/>
        <v>0</v>
      </c>
      <c r="N21" s="246">
        <f t="shared" si="5"/>
        <v>0</v>
      </c>
      <c r="O21" s="246"/>
      <c r="P21" s="254"/>
      <c r="Q21" s="254"/>
      <c r="R21" s="254"/>
      <c r="S21" s="254"/>
      <c r="T21" s="254"/>
    </row>
    <row r="22" spans="2:20" x14ac:dyDescent="0.25">
      <c r="B22" s="118"/>
      <c r="C22" s="119"/>
      <c r="D22" s="116"/>
      <c r="E22" s="116"/>
      <c r="F22" s="116"/>
      <c r="G22" s="116"/>
      <c r="H22" s="117"/>
      <c r="I22" s="120" t="str">
        <f t="shared" si="0"/>
        <v/>
      </c>
      <c r="J22" s="120" t="str">
        <f t="shared" si="1"/>
        <v/>
      </c>
      <c r="K22" s="190" t="b">
        <f t="shared" si="2"/>
        <v>0</v>
      </c>
      <c r="L22" s="190" t="b">
        <f t="shared" si="3"/>
        <v>0</v>
      </c>
      <c r="M22" s="246">
        <f t="shared" si="4"/>
        <v>0</v>
      </c>
      <c r="N22" s="246">
        <f t="shared" si="5"/>
        <v>0</v>
      </c>
      <c r="O22" s="246"/>
      <c r="P22" s="254"/>
      <c r="Q22" s="254"/>
      <c r="R22" s="254"/>
      <c r="S22" s="254"/>
      <c r="T22" s="254"/>
    </row>
    <row r="23" spans="2:20" x14ac:dyDescent="0.25">
      <c r="B23" s="118"/>
      <c r="C23" s="119"/>
      <c r="D23" s="116"/>
      <c r="E23" s="116"/>
      <c r="F23" s="116"/>
      <c r="G23" s="116"/>
      <c r="H23" s="117"/>
      <c r="I23" s="120" t="str">
        <f t="shared" si="0"/>
        <v/>
      </c>
      <c r="J23" s="120" t="str">
        <f t="shared" si="1"/>
        <v/>
      </c>
      <c r="K23" s="190" t="b">
        <f t="shared" si="2"/>
        <v>0</v>
      </c>
      <c r="L23" s="190" t="b">
        <f t="shared" si="3"/>
        <v>0</v>
      </c>
      <c r="M23" s="246">
        <f t="shared" si="4"/>
        <v>0</v>
      </c>
      <c r="N23" s="246">
        <f t="shared" si="5"/>
        <v>0</v>
      </c>
      <c r="O23" s="246"/>
      <c r="P23" s="254"/>
      <c r="Q23" s="254"/>
      <c r="R23" s="254"/>
      <c r="S23" s="254"/>
      <c r="T23" s="254"/>
    </row>
    <row r="24" spans="2:20" x14ac:dyDescent="0.25">
      <c r="B24" s="118"/>
      <c r="C24" s="119"/>
      <c r="D24" s="116"/>
      <c r="E24" s="116"/>
      <c r="F24" s="116"/>
      <c r="G24" s="116"/>
      <c r="H24" s="117"/>
      <c r="I24" s="120" t="str">
        <f t="shared" si="0"/>
        <v/>
      </c>
      <c r="J24" s="120" t="str">
        <f t="shared" si="1"/>
        <v/>
      </c>
      <c r="K24" s="190" t="b">
        <f t="shared" si="2"/>
        <v>0</v>
      </c>
      <c r="L24" s="190" t="b">
        <f t="shared" si="3"/>
        <v>0</v>
      </c>
      <c r="M24" s="246">
        <f t="shared" si="4"/>
        <v>0</v>
      </c>
      <c r="N24" s="246">
        <f t="shared" si="5"/>
        <v>0</v>
      </c>
      <c r="O24" s="246"/>
      <c r="P24" s="254"/>
      <c r="Q24" s="254"/>
      <c r="R24" s="254"/>
      <c r="S24" s="254"/>
      <c r="T24" s="254"/>
    </row>
    <row r="25" spans="2:20" x14ac:dyDescent="0.25">
      <c r="B25" s="118"/>
      <c r="C25" s="119"/>
      <c r="D25" s="116"/>
      <c r="E25" s="116"/>
      <c r="F25" s="116"/>
      <c r="G25" s="116"/>
      <c r="H25" s="117"/>
      <c r="I25" s="120" t="str">
        <f t="shared" si="0"/>
        <v/>
      </c>
      <c r="J25" s="120" t="str">
        <f t="shared" si="1"/>
        <v/>
      </c>
      <c r="K25" s="190" t="b">
        <f t="shared" si="2"/>
        <v>0</v>
      </c>
      <c r="L25" s="190" t="b">
        <f t="shared" si="3"/>
        <v>0</v>
      </c>
      <c r="M25" s="246">
        <f t="shared" si="4"/>
        <v>0</v>
      </c>
      <c r="N25" s="246">
        <f t="shared" si="5"/>
        <v>0</v>
      </c>
      <c r="O25" s="246"/>
      <c r="P25" s="254"/>
      <c r="Q25" s="254"/>
      <c r="R25" s="254"/>
      <c r="S25" s="254"/>
      <c r="T25" s="254"/>
    </row>
    <row r="26" spans="2:20" x14ac:dyDescent="0.25">
      <c r="B26" s="118"/>
      <c r="C26" s="119"/>
      <c r="D26" s="116"/>
      <c r="E26" s="116"/>
      <c r="F26" s="116"/>
      <c r="G26" s="116"/>
      <c r="H26" s="117"/>
      <c r="I26" s="120" t="str">
        <f t="shared" si="0"/>
        <v/>
      </c>
      <c r="J26" s="120" t="str">
        <f t="shared" si="1"/>
        <v/>
      </c>
      <c r="K26" s="190" t="b">
        <f t="shared" si="2"/>
        <v>0</v>
      </c>
      <c r="L26" s="190" t="b">
        <f t="shared" si="3"/>
        <v>0</v>
      </c>
      <c r="M26" s="246">
        <f t="shared" si="4"/>
        <v>0</v>
      </c>
      <c r="N26" s="246">
        <f t="shared" si="5"/>
        <v>0</v>
      </c>
      <c r="O26" s="246"/>
      <c r="P26" s="254"/>
      <c r="Q26" s="254"/>
      <c r="R26" s="254"/>
      <c r="S26" s="254"/>
      <c r="T26" s="254"/>
    </row>
    <row r="27" spans="2:20" x14ac:dyDescent="0.25">
      <c r="B27" s="118"/>
      <c r="C27" s="119"/>
      <c r="D27" s="116"/>
      <c r="E27" s="116"/>
      <c r="F27" s="116"/>
      <c r="G27" s="116"/>
      <c r="H27" s="117"/>
      <c r="I27" s="120" t="str">
        <f t="shared" si="0"/>
        <v/>
      </c>
      <c r="J27" s="120" t="str">
        <f t="shared" si="1"/>
        <v/>
      </c>
      <c r="K27" s="190" t="b">
        <f t="shared" si="2"/>
        <v>0</v>
      </c>
      <c r="L27" s="190" t="b">
        <f t="shared" si="3"/>
        <v>0</v>
      </c>
      <c r="M27" s="246">
        <f t="shared" si="4"/>
        <v>0</v>
      </c>
      <c r="N27" s="246">
        <f t="shared" si="5"/>
        <v>0</v>
      </c>
      <c r="O27" s="246"/>
      <c r="P27" s="254"/>
      <c r="Q27" s="254"/>
      <c r="R27" s="254"/>
      <c r="S27" s="254"/>
      <c r="T27" s="254"/>
    </row>
    <row r="28" spans="2:20" x14ac:dyDescent="0.25">
      <c r="B28" s="118"/>
      <c r="C28" s="119"/>
      <c r="D28" s="116"/>
      <c r="E28" s="116"/>
      <c r="F28" s="116"/>
      <c r="G28" s="116"/>
      <c r="H28" s="117"/>
      <c r="I28" s="120" t="str">
        <f t="shared" si="0"/>
        <v/>
      </c>
      <c r="J28" s="120" t="str">
        <f t="shared" si="1"/>
        <v/>
      </c>
      <c r="K28" s="190" t="b">
        <f t="shared" si="2"/>
        <v>0</v>
      </c>
      <c r="L28" s="190" t="b">
        <f t="shared" si="3"/>
        <v>0</v>
      </c>
      <c r="M28" s="246">
        <f t="shared" si="4"/>
        <v>0</v>
      </c>
      <c r="N28" s="246">
        <f t="shared" si="5"/>
        <v>0</v>
      </c>
      <c r="O28" s="246"/>
      <c r="P28" s="254"/>
      <c r="Q28" s="254"/>
      <c r="R28" s="254"/>
      <c r="S28" s="254"/>
      <c r="T28" s="254"/>
    </row>
    <row r="29" spans="2:20" x14ac:dyDescent="0.25">
      <c r="B29" s="118"/>
      <c r="C29" s="119"/>
      <c r="D29" s="116"/>
      <c r="E29" s="116"/>
      <c r="F29" s="116"/>
      <c r="G29" s="116"/>
      <c r="H29" s="117"/>
      <c r="I29" s="120" t="str">
        <f t="shared" si="0"/>
        <v/>
      </c>
      <c r="J29" s="120" t="str">
        <f t="shared" si="1"/>
        <v/>
      </c>
      <c r="K29" s="190" t="b">
        <f t="shared" si="2"/>
        <v>0</v>
      </c>
      <c r="L29" s="190" t="b">
        <f t="shared" si="3"/>
        <v>0</v>
      </c>
      <c r="M29" s="246">
        <f t="shared" si="4"/>
        <v>0</v>
      </c>
      <c r="N29" s="246">
        <f t="shared" si="5"/>
        <v>0</v>
      </c>
      <c r="O29" s="246"/>
      <c r="P29" s="254"/>
      <c r="Q29" s="254"/>
      <c r="R29" s="254"/>
      <c r="S29" s="254"/>
      <c r="T29" s="254"/>
    </row>
    <row r="30" spans="2:20" x14ac:dyDescent="0.25">
      <c r="B30" s="118"/>
      <c r="C30" s="119"/>
      <c r="D30" s="116"/>
      <c r="E30" s="116"/>
      <c r="F30" s="116"/>
      <c r="G30" s="116"/>
      <c r="H30" s="117"/>
      <c r="I30" s="120" t="str">
        <f t="shared" si="0"/>
        <v/>
      </c>
      <c r="J30" s="120" t="str">
        <f t="shared" si="1"/>
        <v/>
      </c>
      <c r="K30" s="190" t="b">
        <f t="shared" si="2"/>
        <v>0</v>
      </c>
      <c r="L30" s="190" t="b">
        <f t="shared" si="3"/>
        <v>0</v>
      </c>
      <c r="M30" s="246">
        <f t="shared" si="4"/>
        <v>0</v>
      </c>
      <c r="N30" s="246">
        <f t="shared" si="5"/>
        <v>0</v>
      </c>
      <c r="O30" s="246"/>
      <c r="P30" s="254"/>
      <c r="Q30" s="254"/>
      <c r="R30" s="254"/>
      <c r="S30" s="254"/>
      <c r="T30" s="254"/>
    </row>
    <row r="31" spans="2:20" x14ac:dyDescent="0.25">
      <c r="B31" s="118"/>
      <c r="C31" s="119"/>
      <c r="D31" s="116"/>
      <c r="E31" s="116"/>
      <c r="F31" s="116"/>
      <c r="G31" s="116"/>
      <c r="H31" s="117"/>
      <c r="I31" s="120" t="str">
        <f t="shared" si="0"/>
        <v/>
      </c>
      <c r="J31" s="120" t="str">
        <f t="shared" si="1"/>
        <v/>
      </c>
      <c r="K31" s="190" t="b">
        <f t="shared" si="2"/>
        <v>0</v>
      </c>
      <c r="L31" s="190" t="b">
        <f t="shared" si="3"/>
        <v>0</v>
      </c>
      <c r="M31" s="246">
        <f t="shared" si="4"/>
        <v>0</v>
      </c>
      <c r="N31" s="246">
        <f t="shared" si="5"/>
        <v>0</v>
      </c>
      <c r="O31" s="246"/>
      <c r="P31" s="254"/>
      <c r="Q31" s="254"/>
      <c r="R31" s="254"/>
      <c r="S31" s="254"/>
      <c r="T31" s="254"/>
    </row>
    <row r="32" spans="2:20" x14ac:dyDescent="0.25">
      <c r="B32" s="118"/>
      <c r="C32" s="119"/>
      <c r="D32" s="116"/>
      <c r="E32" s="116"/>
      <c r="F32" s="116"/>
      <c r="G32" s="116"/>
      <c r="H32" s="117"/>
      <c r="I32" s="120" t="str">
        <f t="shared" si="0"/>
        <v/>
      </c>
      <c r="J32" s="120" t="str">
        <f t="shared" si="1"/>
        <v/>
      </c>
      <c r="K32" s="190" t="b">
        <f t="shared" si="2"/>
        <v>0</v>
      </c>
      <c r="L32" s="190" t="b">
        <f t="shared" si="3"/>
        <v>0</v>
      </c>
      <c r="M32" s="246">
        <f t="shared" si="4"/>
        <v>0</v>
      </c>
      <c r="N32" s="246">
        <f t="shared" si="5"/>
        <v>0</v>
      </c>
      <c r="O32" s="246"/>
      <c r="P32" s="254"/>
      <c r="Q32" s="254"/>
      <c r="R32" s="254"/>
      <c r="S32" s="254"/>
      <c r="T32" s="254"/>
    </row>
    <row r="33" spans="2:20" x14ac:dyDescent="0.25">
      <c r="B33" s="118"/>
      <c r="C33" s="119"/>
      <c r="D33" s="116"/>
      <c r="E33" s="116"/>
      <c r="F33" s="116"/>
      <c r="G33" s="116"/>
      <c r="H33" s="117"/>
      <c r="I33" s="120" t="str">
        <f t="shared" si="0"/>
        <v/>
      </c>
      <c r="J33" s="120" t="str">
        <f t="shared" si="1"/>
        <v/>
      </c>
      <c r="K33" s="190" t="b">
        <f t="shared" si="2"/>
        <v>0</v>
      </c>
      <c r="L33" s="190" t="b">
        <f t="shared" si="3"/>
        <v>0</v>
      </c>
      <c r="M33" s="246">
        <f t="shared" si="4"/>
        <v>0</v>
      </c>
      <c r="N33" s="246">
        <f t="shared" si="5"/>
        <v>0</v>
      </c>
      <c r="O33" s="246"/>
      <c r="P33" s="254"/>
      <c r="Q33" s="254"/>
      <c r="R33" s="254"/>
      <c r="S33" s="254"/>
      <c r="T33" s="254"/>
    </row>
    <row r="34" spans="2:20" x14ac:dyDescent="0.25">
      <c r="B34" s="118"/>
      <c r="C34" s="119"/>
      <c r="D34" s="116"/>
      <c r="E34" s="116"/>
      <c r="F34" s="116"/>
      <c r="G34" s="116"/>
      <c r="H34" s="117"/>
      <c r="I34" s="120" t="str">
        <f t="shared" si="0"/>
        <v/>
      </c>
      <c r="J34" s="120" t="str">
        <f t="shared" si="1"/>
        <v/>
      </c>
      <c r="K34" s="190" t="b">
        <f t="shared" si="2"/>
        <v>0</v>
      </c>
      <c r="L34" s="190" t="b">
        <f t="shared" si="3"/>
        <v>0</v>
      </c>
      <c r="M34" s="246">
        <f t="shared" si="4"/>
        <v>0</v>
      </c>
      <c r="N34" s="246">
        <f t="shared" si="5"/>
        <v>0</v>
      </c>
      <c r="O34" s="246"/>
      <c r="P34" s="254"/>
      <c r="Q34" s="254"/>
      <c r="R34" s="254"/>
      <c r="S34" s="254"/>
      <c r="T34" s="254"/>
    </row>
    <row r="35" spans="2:20" x14ac:dyDescent="0.25">
      <c r="B35" s="118"/>
      <c r="C35" s="119"/>
      <c r="D35" s="116"/>
      <c r="E35" s="116"/>
      <c r="F35" s="116"/>
      <c r="G35" s="116"/>
      <c r="H35" s="117"/>
      <c r="I35" s="120" t="str">
        <f t="shared" si="0"/>
        <v/>
      </c>
      <c r="J35" s="120" t="str">
        <f t="shared" si="1"/>
        <v/>
      </c>
      <c r="K35" s="190" t="b">
        <f t="shared" si="2"/>
        <v>0</v>
      </c>
      <c r="L35" s="190" t="b">
        <f t="shared" si="3"/>
        <v>0</v>
      </c>
      <c r="M35" s="246">
        <f t="shared" si="4"/>
        <v>0</v>
      </c>
      <c r="N35" s="246">
        <f t="shared" si="5"/>
        <v>0</v>
      </c>
      <c r="O35" s="246"/>
      <c r="P35" s="254"/>
      <c r="Q35" s="254"/>
      <c r="R35" s="254"/>
      <c r="S35" s="254"/>
      <c r="T35" s="254"/>
    </row>
    <row r="36" spans="2:20" x14ac:dyDescent="0.25">
      <c r="B36" s="118"/>
      <c r="C36" s="119"/>
      <c r="D36" s="116"/>
      <c r="E36" s="116"/>
      <c r="F36" s="116"/>
      <c r="G36" s="116"/>
      <c r="H36" s="117"/>
      <c r="I36" s="120" t="str">
        <f t="shared" si="0"/>
        <v/>
      </c>
      <c r="J36" s="120" t="str">
        <f t="shared" si="1"/>
        <v/>
      </c>
      <c r="K36" s="190" t="b">
        <f t="shared" si="2"/>
        <v>0</v>
      </c>
      <c r="L36" s="190" t="b">
        <f t="shared" si="3"/>
        <v>0</v>
      </c>
      <c r="M36" s="246">
        <f t="shared" si="4"/>
        <v>0</v>
      </c>
      <c r="N36" s="246">
        <f t="shared" si="5"/>
        <v>0</v>
      </c>
      <c r="O36" s="246"/>
      <c r="P36" s="254"/>
      <c r="Q36" s="254"/>
      <c r="R36" s="254"/>
      <c r="S36" s="254"/>
      <c r="T36" s="254"/>
    </row>
    <row r="37" spans="2:20" x14ac:dyDescent="0.25">
      <c r="B37" s="118"/>
      <c r="C37" s="119"/>
      <c r="D37" s="116"/>
      <c r="E37" s="116"/>
      <c r="F37" s="116"/>
      <c r="G37" s="116"/>
      <c r="H37" s="117"/>
      <c r="I37" s="120" t="str">
        <f t="shared" si="0"/>
        <v/>
      </c>
      <c r="J37" s="120" t="str">
        <f t="shared" si="1"/>
        <v/>
      </c>
      <c r="K37" s="190" t="b">
        <f t="shared" si="2"/>
        <v>0</v>
      </c>
      <c r="L37" s="190" t="b">
        <f t="shared" si="3"/>
        <v>0</v>
      </c>
      <c r="M37" s="246">
        <f t="shared" si="4"/>
        <v>0</v>
      </c>
      <c r="N37" s="246">
        <f t="shared" si="5"/>
        <v>0</v>
      </c>
      <c r="O37" s="246"/>
      <c r="P37" s="254"/>
      <c r="Q37" s="254"/>
      <c r="R37" s="254"/>
      <c r="S37" s="254"/>
      <c r="T37" s="254"/>
    </row>
    <row r="38" spans="2:20" x14ac:dyDescent="0.25">
      <c r="B38" s="118"/>
      <c r="C38" s="119"/>
      <c r="D38" s="116"/>
      <c r="E38" s="116"/>
      <c r="F38" s="116"/>
      <c r="G38" s="116"/>
      <c r="H38" s="117"/>
      <c r="I38" s="120" t="str">
        <f t="shared" si="0"/>
        <v/>
      </c>
      <c r="J38" s="120" t="str">
        <f t="shared" si="1"/>
        <v/>
      </c>
      <c r="K38" s="190" t="b">
        <f t="shared" si="2"/>
        <v>0</v>
      </c>
      <c r="L38" s="190" t="b">
        <f t="shared" si="3"/>
        <v>0</v>
      </c>
      <c r="M38" s="246">
        <f t="shared" si="4"/>
        <v>0</v>
      </c>
      <c r="N38" s="246">
        <f t="shared" si="5"/>
        <v>0</v>
      </c>
      <c r="O38" s="246"/>
      <c r="P38" s="254"/>
      <c r="Q38" s="254"/>
      <c r="R38" s="254"/>
      <c r="S38" s="254"/>
      <c r="T38" s="254"/>
    </row>
    <row r="39" spans="2:20" x14ac:dyDescent="0.25">
      <c r="B39" s="118"/>
      <c r="C39" s="119"/>
      <c r="D39" s="116"/>
      <c r="E39" s="116"/>
      <c r="F39" s="116"/>
      <c r="G39" s="116"/>
      <c r="H39" s="117"/>
      <c r="I39" s="120" t="str">
        <f t="shared" si="0"/>
        <v/>
      </c>
      <c r="J39" s="120" t="str">
        <f t="shared" si="1"/>
        <v/>
      </c>
      <c r="K39" s="190" t="b">
        <f t="shared" si="2"/>
        <v>0</v>
      </c>
      <c r="L39" s="190" t="b">
        <f t="shared" si="3"/>
        <v>0</v>
      </c>
      <c r="M39" s="246">
        <f t="shared" si="4"/>
        <v>0</v>
      </c>
      <c r="N39" s="246">
        <f t="shared" si="5"/>
        <v>0</v>
      </c>
      <c r="O39" s="246"/>
      <c r="P39" s="254"/>
      <c r="Q39" s="254"/>
      <c r="R39" s="254"/>
      <c r="S39" s="254"/>
      <c r="T39" s="254"/>
    </row>
    <row r="40" spans="2:20" x14ac:dyDescent="0.25">
      <c r="B40" s="118"/>
      <c r="C40" s="119"/>
      <c r="D40" s="116"/>
      <c r="E40" s="116"/>
      <c r="F40" s="116"/>
      <c r="G40" s="116"/>
      <c r="H40" s="117"/>
      <c r="I40" s="120" t="str">
        <f t="shared" si="0"/>
        <v/>
      </c>
      <c r="J40" s="120" t="str">
        <f t="shared" si="1"/>
        <v/>
      </c>
      <c r="K40" s="190" t="b">
        <f t="shared" si="2"/>
        <v>0</v>
      </c>
      <c r="L40" s="190" t="b">
        <f t="shared" si="3"/>
        <v>0</v>
      </c>
      <c r="M40" s="246">
        <f t="shared" si="4"/>
        <v>0</v>
      </c>
      <c r="N40" s="246">
        <f t="shared" si="5"/>
        <v>0</v>
      </c>
      <c r="O40" s="246"/>
      <c r="P40" s="254"/>
      <c r="Q40" s="254"/>
      <c r="R40" s="254"/>
      <c r="S40" s="254"/>
      <c r="T40" s="254"/>
    </row>
    <row r="41" spans="2:20" x14ac:dyDescent="0.25">
      <c r="B41" s="118"/>
      <c r="C41" s="119"/>
      <c r="D41" s="116"/>
      <c r="E41" s="116"/>
      <c r="F41" s="116"/>
      <c r="G41" s="116"/>
      <c r="H41" s="117"/>
      <c r="I41" s="120" t="str">
        <f t="shared" si="0"/>
        <v/>
      </c>
      <c r="J41" s="120" t="str">
        <f t="shared" si="1"/>
        <v/>
      </c>
      <c r="K41" s="190" t="b">
        <f t="shared" si="2"/>
        <v>0</v>
      </c>
      <c r="L41" s="190" t="b">
        <f t="shared" si="3"/>
        <v>0</v>
      </c>
      <c r="M41" s="246">
        <f t="shared" si="4"/>
        <v>0</v>
      </c>
      <c r="N41" s="246">
        <f t="shared" si="5"/>
        <v>0</v>
      </c>
      <c r="O41" s="246"/>
      <c r="P41" s="254"/>
      <c r="Q41" s="254"/>
      <c r="R41" s="254"/>
      <c r="S41" s="254"/>
      <c r="T41" s="254"/>
    </row>
    <row r="42" spans="2:20" x14ac:dyDescent="0.25">
      <c r="B42" s="118"/>
      <c r="C42" s="119"/>
      <c r="D42" s="116"/>
      <c r="E42" s="116"/>
      <c r="F42" s="116"/>
      <c r="G42" s="116"/>
      <c r="H42" s="117"/>
      <c r="I42" s="120" t="str">
        <f t="shared" si="0"/>
        <v/>
      </c>
      <c r="J42" s="120" t="str">
        <f t="shared" si="1"/>
        <v/>
      </c>
      <c r="K42" s="190" t="b">
        <f t="shared" si="2"/>
        <v>0</v>
      </c>
      <c r="L42" s="190" t="b">
        <f t="shared" si="3"/>
        <v>0</v>
      </c>
      <c r="M42" s="246">
        <f t="shared" si="4"/>
        <v>0</v>
      </c>
      <c r="N42" s="246">
        <f t="shared" si="5"/>
        <v>0</v>
      </c>
      <c r="O42" s="246"/>
      <c r="P42" s="254"/>
      <c r="Q42" s="254"/>
      <c r="R42" s="254"/>
      <c r="S42" s="254"/>
      <c r="T42" s="254"/>
    </row>
    <row r="43" spans="2:20" x14ac:dyDescent="0.25">
      <c r="B43" s="118"/>
      <c r="C43" s="119"/>
      <c r="D43" s="116"/>
      <c r="E43" s="116"/>
      <c r="F43" s="116"/>
      <c r="G43" s="116"/>
      <c r="H43" s="117"/>
      <c r="I43" s="120" t="str">
        <f t="shared" si="0"/>
        <v/>
      </c>
      <c r="J43" s="120" t="str">
        <f t="shared" si="1"/>
        <v/>
      </c>
      <c r="K43" s="190" t="b">
        <f t="shared" si="2"/>
        <v>0</v>
      </c>
      <c r="L43" s="190" t="b">
        <f t="shared" si="3"/>
        <v>0</v>
      </c>
      <c r="M43" s="246">
        <f t="shared" si="4"/>
        <v>0</v>
      </c>
      <c r="N43" s="246">
        <f t="shared" si="5"/>
        <v>0</v>
      </c>
      <c r="O43" s="246"/>
      <c r="P43" s="254"/>
      <c r="Q43" s="254"/>
      <c r="R43" s="254"/>
      <c r="S43" s="254"/>
      <c r="T43" s="254"/>
    </row>
    <row r="44" spans="2:20" x14ac:dyDescent="0.25">
      <c r="B44" s="118"/>
      <c r="C44" s="119"/>
      <c r="D44" s="116"/>
      <c r="E44" s="116"/>
      <c r="F44" s="116"/>
      <c r="G44" s="116"/>
      <c r="H44" s="117"/>
      <c r="I44" s="120" t="str">
        <f t="shared" si="0"/>
        <v/>
      </c>
      <c r="J44" s="120" t="str">
        <f t="shared" si="1"/>
        <v/>
      </c>
      <c r="K44" s="190" t="b">
        <f t="shared" si="2"/>
        <v>0</v>
      </c>
      <c r="L44" s="190" t="b">
        <f t="shared" si="3"/>
        <v>0</v>
      </c>
      <c r="M44" s="246">
        <f t="shared" si="4"/>
        <v>0</v>
      </c>
      <c r="N44" s="246">
        <f t="shared" si="5"/>
        <v>0</v>
      </c>
      <c r="O44" s="246"/>
      <c r="P44" s="254"/>
      <c r="Q44" s="254"/>
      <c r="R44" s="254"/>
      <c r="S44" s="254"/>
      <c r="T44" s="254"/>
    </row>
    <row r="45" spans="2:20" x14ac:dyDescent="0.25">
      <c r="B45" s="118"/>
      <c r="C45" s="119"/>
      <c r="D45" s="116"/>
      <c r="E45" s="116"/>
      <c r="F45" s="116"/>
      <c r="G45" s="116"/>
      <c r="H45" s="117"/>
      <c r="I45" s="120" t="str">
        <f t="shared" si="0"/>
        <v/>
      </c>
      <c r="J45" s="120" t="str">
        <f t="shared" si="1"/>
        <v/>
      </c>
      <c r="K45" s="190" t="b">
        <f t="shared" si="2"/>
        <v>0</v>
      </c>
      <c r="L45" s="190" t="b">
        <f t="shared" si="3"/>
        <v>0</v>
      </c>
      <c r="M45" s="246">
        <f t="shared" si="4"/>
        <v>0</v>
      </c>
      <c r="N45" s="246">
        <f t="shared" si="5"/>
        <v>0</v>
      </c>
      <c r="O45" s="246"/>
      <c r="P45" s="254"/>
      <c r="Q45" s="254"/>
      <c r="R45" s="254"/>
      <c r="S45" s="254"/>
      <c r="T45" s="254"/>
    </row>
    <row r="46" spans="2:20" x14ac:dyDescent="0.25">
      <c r="B46" s="118"/>
      <c r="C46" s="119"/>
      <c r="D46" s="116"/>
      <c r="E46" s="116"/>
      <c r="F46" s="116"/>
      <c r="G46" s="116"/>
      <c r="H46" s="117"/>
      <c r="I46" s="120" t="str">
        <f t="shared" si="0"/>
        <v/>
      </c>
      <c r="J46" s="120" t="str">
        <f t="shared" si="1"/>
        <v/>
      </c>
      <c r="K46" s="190" t="b">
        <f t="shared" si="2"/>
        <v>0</v>
      </c>
      <c r="L46" s="190" t="b">
        <f t="shared" si="3"/>
        <v>0</v>
      </c>
      <c r="M46" s="246">
        <f t="shared" si="4"/>
        <v>0</v>
      </c>
      <c r="N46" s="246">
        <f t="shared" si="5"/>
        <v>0</v>
      </c>
      <c r="O46" s="246"/>
      <c r="P46" s="254"/>
      <c r="Q46" s="254"/>
      <c r="R46" s="254"/>
      <c r="S46" s="254"/>
      <c r="T46" s="254"/>
    </row>
    <row r="47" spans="2:20" x14ac:dyDescent="0.25">
      <c r="B47" s="118"/>
      <c r="C47" s="119"/>
      <c r="D47" s="116"/>
      <c r="E47" s="116"/>
      <c r="F47" s="116"/>
      <c r="G47" s="116"/>
      <c r="H47" s="117"/>
      <c r="I47" s="120" t="str">
        <f t="shared" si="0"/>
        <v/>
      </c>
      <c r="J47" s="120" t="str">
        <f t="shared" si="1"/>
        <v/>
      </c>
      <c r="K47" s="190" t="b">
        <f t="shared" si="2"/>
        <v>0</v>
      </c>
      <c r="L47" s="190" t="b">
        <f t="shared" si="3"/>
        <v>0</v>
      </c>
      <c r="M47" s="246">
        <f t="shared" si="4"/>
        <v>0</v>
      </c>
      <c r="N47" s="246">
        <f t="shared" si="5"/>
        <v>0</v>
      </c>
      <c r="O47" s="246"/>
      <c r="P47" s="254"/>
      <c r="Q47" s="254"/>
      <c r="R47" s="254"/>
      <c r="S47" s="254"/>
      <c r="T47" s="254"/>
    </row>
    <row r="48" spans="2:20" x14ac:dyDescent="0.25">
      <c r="B48" s="88"/>
      <c r="C48" s="116"/>
      <c r="D48" s="116"/>
      <c r="E48" s="116"/>
      <c r="F48" s="116"/>
      <c r="G48" s="116"/>
      <c r="H48" s="117"/>
      <c r="I48" s="120" t="str">
        <f t="shared" si="0"/>
        <v/>
      </c>
      <c r="J48" s="120" t="str">
        <f t="shared" si="1"/>
        <v/>
      </c>
      <c r="K48" s="190" t="b">
        <f t="shared" si="2"/>
        <v>0</v>
      </c>
      <c r="L48" s="190" t="b">
        <f t="shared" si="3"/>
        <v>0</v>
      </c>
      <c r="M48" s="246">
        <f t="shared" si="4"/>
        <v>0</v>
      </c>
      <c r="N48" s="246">
        <f t="shared" si="5"/>
        <v>0</v>
      </c>
      <c r="O48" s="246"/>
      <c r="P48" s="254"/>
      <c r="Q48" s="254"/>
      <c r="R48" s="254"/>
      <c r="S48" s="254"/>
      <c r="T48" s="254"/>
    </row>
    <row r="49" spans="2:20" x14ac:dyDescent="0.25">
      <c r="B49" s="88"/>
      <c r="C49" s="116"/>
      <c r="D49" s="116"/>
      <c r="E49" s="116"/>
      <c r="F49" s="116"/>
      <c r="G49" s="116"/>
      <c r="H49" s="117"/>
      <c r="I49" s="120" t="str">
        <f t="shared" si="0"/>
        <v/>
      </c>
      <c r="J49" s="120" t="str">
        <f t="shared" si="1"/>
        <v/>
      </c>
      <c r="K49" s="190" t="b">
        <f t="shared" si="2"/>
        <v>0</v>
      </c>
      <c r="L49" s="190" t="b">
        <f t="shared" si="3"/>
        <v>0</v>
      </c>
      <c r="M49" s="246">
        <f t="shared" si="4"/>
        <v>0</v>
      </c>
      <c r="N49" s="246">
        <f t="shared" si="5"/>
        <v>0</v>
      </c>
      <c r="O49" s="246"/>
      <c r="P49" s="254"/>
      <c r="Q49" s="254"/>
      <c r="R49" s="254"/>
      <c r="S49" s="254"/>
      <c r="T49" s="254"/>
    </row>
    <row r="50" spans="2:20" x14ac:dyDescent="0.25">
      <c r="B50" s="88"/>
      <c r="C50" s="116"/>
      <c r="D50" s="116"/>
      <c r="E50" s="116"/>
      <c r="F50" s="116"/>
      <c r="G50" s="116"/>
      <c r="H50" s="117"/>
      <c r="I50" s="120" t="str">
        <f t="shared" si="0"/>
        <v/>
      </c>
      <c r="J50" s="120" t="str">
        <f t="shared" si="1"/>
        <v/>
      </c>
      <c r="K50" s="190" t="b">
        <f t="shared" si="2"/>
        <v>0</v>
      </c>
      <c r="L50" s="190" t="b">
        <f t="shared" si="3"/>
        <v>0</v>
      </c>
      <c r="M50" s="246">
        <f t="shared" si="4"/>
        <v>0</v>
      </c>
      <c r="N50" s="246">
        <f t="shared" si="5"/>
        <v>0</v>
      </c>
      <c r="O50" s="246"/>
      <c r="P50" s="254"/>
      <c r="Q50" s="254"/>
      <c r="R50" s="254"/>
      <c r="S50" s="254"/>
      <c r="T50" s="254"/>
    </row>
    <row r="51" spans="2:20" x14ac:dyDescent="0.25">
      <c r="B51" s="88"/>
      <c r="C51" s="116"/>
      <c r="D51" s="116"/>
      <c r="E51" s="116"/>
      <c r="F51" s="116"/>
      <c r="G51" s="116"/>
      <c r="H51" s="117"/>
      <c r="I51" s="120" t="str">
        <f t="shared" si="0"/>
        <v/>
      </c>
      <c r="J51" s="120" t="str">
        <f t="shared" si="1"/>
        <v/>
      </c>
      <c r="K51" s="190" t="b">
        <f t="shared" si="2"/>
        <v>0</v>
      </c>
      <c r="L51" s="190" t="b">
        <f t="shared" si="3"/>
        <v>0</v>
      </c>
      <c r="M51" s="246">
        <f t="shared" si="4"/>
        <v>0</v>
      </c>
      <c r="N51" s="246">
        <f t="shared" si="5"/>
        <v>0</v>
      </c>
      <c r="O51" s="246"/>
      <c r="P51" s="254"/>
      <c r="Q51" s="254"/>
      <c r="R51" s="254"/>
      <c r="S51" s="254"/>
      <c r="T51" s="254"/>
    </row>
    <row r="52" spans="2:20" x14ac:dyDescent="0.25">
      <c r="B52" s="88"/>
      <c r="C52" s="116"/>
      <c r="D52" s="116"/>
      <c r="E52" s="116"/>
      <c r="F52" s="116"/>
      <c r="G52" s="116"/>
      <c r="H52" s="117"/>
      <c r="I52" s="120" t="str">
        <f t="shared" si="0"/>
        <v/>
      </c>
      <c r="J52" s="120" t="str">
        <f t="shared" si="1"/>
        <v/>
      </c>
      <c r="K52" s="190" t="b">
        <f t="shared" si="2"/>
        <v>0</v>
      </c>
      <c r="L52" s="190" t="b">
        <f t="shared" si="3"/>
        <v>0</v>
      </c>
      <c r="M52" s="246">
        <f t="shared" si="4"/>
        <v>0</v>
      </c>
      <c r="N52" s="246">
        <f t="shared" si="5"/>
        <v>0</v>
      </c>
      <c r="O52" s="246"/>
      <c r="P52" s="254"/>
      <c r="Q52" s="254"/>
      <c r="R52" s="254"/>
      <c r="S52" s="254"/>
      <c r="T52" s="254"/>
    </row>
    <row r="53" spans="2:20" x14ac:dyDescent="0.25">
      <c r="B53" s="88"/>
      <c r="C53" s="116"/>
      <c r="D53" s="116"/>
      <c r="E53" s="116"/>
      <c r="F53" s="116"/>
      <c r="G53" s="116"/>
      <c r="H53" s="117"/>
      <c r="I53" s="120" t="str">
        <f t="shared" si="0"/>
        <v/>
      </c>
      <c r="J53" s="120" t="str">
        <f t="shared" si="1"/>
        <v/>
      </c>
      <c r="K53" s="190" t="b">
        <f t="shared" si="2"/>
        <v>0</v>
      </c>
      <c r="L53" s="190" t="b">
        <f t="shared" si="3"/>
        <v>0</v>
      </c>
      <c r="M53" s="246">
        <f t="shared" si="4"/>
        <v>0</v>
      </c>
      <c r="N53" s="246">
        <f t="shared" si="5"/>
        <v>0</v>
      </c>
      <c r="O53" s="246"/>
      <c r="P53" s="254"/>
      <c r="Q53" s="254"/>
      <c r="R53" s="254"/>
      <c r="S53" s="254"/>
      <c r="T53" s="254"/>
    </row>
    <row r="54" spans="2:20" x14ac:dyDescent="0.25">
      <c r="B54" s="88"/>
      <c r="C54" s="116"/>
      <c r="D54" s="116"/>
      <c r="E54" s="116"/>
      <c r="F54" s="116"/>
      <c r="G54" s="116"/>
      <c r="H54" s="117"/>
      <c r="I54" s="120" t="str">
        <f t="shared" si="0"/>
        <v/>
      </c>
      <c r="J54" s="120" t="str">
        <f t="shared" si="1"/>
        <v/>
      </c>
      <c r="K54" s="190" t="b">
        <f t="shared" si="2"/>
        <v>0</v>
      </c>
      <c r="L54" s="190" t="b">
        <f t="shared" si="3"/>
        <v>0</v>
      </c>
      <c r="M54" s="246">
        <f t="shared" si="4"/>
        <v>0</v>
      </c>
      <c r="N54" s="246">
        <f t="shared" si="5"/>
        <v>0</v>
      </c>
      <c r="O54" s="246"/>
      <c r="P54" s="254"/>
      <c r="Q54" s="254"/>
      <c r="R54" s="254"/>
      <c r="S54" s="254"/>
      <c r="T54" s="254"/>
    </row>
    <row r="55" spans="2:20" x14ac:dyDescent="0.25">
      <c r="B55" s="88"/>
      <c r="C55" s="116"/>
      <c r="D55" s="116"/>
      <c r="E55" s="116"/>
      <c r="F55" s="116"/>
      <c r="G55" s="116"/>
      <c r="H55" s="117"/>
      <c r="I55" s="120" t="str">
        <f t="shared" si="0"/>
        <v/>
      </c>
      <c r="J55" s="120" t="str">
        <f t="shared" si="1"/>
        <v/>
      </c>
      <c r="K55" s="190" t="b">
        <f t="shared" si="2"/>
        <v>0</v>
      </c>
      <c r="L55" s="190" t="b">
        <f t="shared" si="3"/>
        <v>0</v>
      </c>
      <c r="M55" s="246">
        <f t="shared" si="4"/>
        <v>0</v>
      </c>
      <c r="N55" s="246">
        <f t="shared" si="5"/>
        <v>0</v>
      </c>
      <c r="O55" s="246"/>
      <c r="P55" s="254"/>
      <c r="Q55" s="254"/>
      <c r="R55" s="254"/>
      <c r="S55" s="254"/>
      <c r="T55" s="254"/>
    </row>
    <row r="56" spans="2:20" x14ac:dyDescent="0.25">
      <c r="B56" s="88"/>
      <c r="C56" s="116"/>
      <c r="D56" s="116"/>
      <c r="E56" s="116"/>
      <c r="F56" s="116"/>
      <c r="G56" s="116"/>
      <c r="H56" s="117"/>
      <c r="I56" s="120" t="str">
        <f t="shared" si="0"/>
        <v/>
      </c>
      <c r="J56" s="120" t="str">
        <f t="shared" si="1"/>
        <v/>
      </c>
      <c r="K56" s="190" t="b">
        <f t="shared" si="2"/>
        <v>0</v>
      </c>
      <c r="L56" s="190" t="b">
        <f t="shared" si="3"/>
        <v>0</v>
      </c>
      <c r="M56" s="246">
        <f t="shared" si="4"/>
        <v>0</v>
      </c>
      <c r="N56" s="246">
        <f t="shared" si="5"/>
        <v>0</v>
      </c>
      <c r="O56" s="246"/>
      <c r="P56" s="254"/>
      <c r="Q56" s="254"/>
      <c r="R56" s="254"/>
      <c r="S56" s="254"/>
      <c r="T56" s="254"/>
    </row>
    <row r="57" spans="2:20" x14ac:dyDescent="0.25">
      <c r="B57" s="88"/>
      <c r="C57" s="116"/>
      <c r="D57" s="116"/>
      <c r="E57" s="116"/>
      <c r="F57" s="116"/>
      <c r="G57" s="116"/>
      <c r="H57" s="117"/>
      <c r="I57" s="120" t="str">
        <f t="shared" si="0"/>
        <v/>
      </c>
      <c r="J57" s="120" t="str">
        <f t="shared" si="1"/>
        <v/>
      </c>
      <c r="K57" s="190" t="b">
        <f t="shared" si="2"/>
        <v>0</v>
      </c>
      <c r="L57" s="190" t="b">
        <f t="shared" si="3"/>
        <v>0</v>
      </c>
      <c r="M57" s="246">
        <f t="shared" si="4"/>
        <v>0</v>
      </c>
      <c r="N57" s="246">
        <f t="shared" si="5"/>
        <v>0</v>
      </c>
      <c r="O57" s="246"/>
      <c r="P57" s="254"/>
      <c r="Q57" s="254"/>
      <c r="R57" s="254"/>
      <c r="S57" s="254"/>
      <c r="T57" s="254"/>
    </row>
    <row r="58" spans="2:20" x14ac:dyDescent="0.25">
      <c r="B58" s="88"/>
      <c r="C58" s="116"/>
      <c r="D58" s="116"/>
      <c r="E58" s="116"/>
      <c r="F58" s="116"/>
      <c r="G58" s="116"/>
      <c r="H58" s="117"/>
      <c r="I58" s="120" t="str">
        <f t="shared" si="0"/>
        <v/>
      </c>
      <c r="J58" s="120" t="str">
        <f t="shared" si="1"/>
        <v/>
      </c>
      <c r="K58" s="190" t="b">
        <f t="shared" si="2"/>
        <v>0</v>
      </c>
      <c r="L58" s="190" t="b">
        <f t="shared" si="3"/>
        <v>0</v>
      </c>
      <c r="M58" s="246">
        <f t="shared" si="4"/>
        <v>0</v>
      </c>
      <c r="N58" s="246">
        <f t="shared" si="5"/>
        <v>0</v>
      </c>
      <c r="O58" s="246"/>
      <c r="P58" s="254"/>
      <c r="Q58" s="254"/>
      <c r="R58" s="254"/>
      <c r="S58" s="254"/>
      <c r="T58" s="254"/>
    </row>
    <row r="59" spans="2:20" x14ac:dyDescent="0.25">
      <c r="B59" s="88"/>
      <c r="C59" s="116"/>
      <c r="D59" s="116"/>
      <c r="E59" s="116"/>
      <c r="F59" s="116"/>
      <c r="G59" s="116"/>
      <c r="H59" s="117"/>
      <c r="I59" s="120" t="str">
        <f t="shared" si="0"/>
        <v/>
      </c>
      <c r="J59" s="120" t="str">
        <f t="shared" si="1"/>
        <v/>
      </c>
      <c r="K59" s="190" t="b">
        <f t="shared" si="2"/>
        <v>0</v>
      </c>
      <c r="L59" s="190" t="b">
        <f t="shared" si="3"/>
        <v>0</v>
      </c>
      <c r="M59" s="246">
        <f t="shared" si="4"/>
        <v>0</v>
      </c>
      <c r="N59" s="246">
        <f t="shared" si="5"/>
        <v>0</v>
      </c>
      <c r="O59" s="246"/>
      <c r="P59" s="254"/>
      <c r="Q59" s="254"/>
      <c r="R59" s="254"/>
      <c r="S59" s="254"/>
      <c r="T59" s="254"/>
    </row>
    <row r="60" spans="2:20" ht="15.75" thickBot="1" x14ac:dyDescent="0.3">
      <c r="B60" s="121"/>
      <c r="C60" s="122"/>
      <c r="D60" s="116"/>
      <c r="E60" s="116"/>
      <c r="F60" s="116"/>
      <c r="G60" s="116"/>
      <c r="H60" s="117"/>
      <c r="I60" s="217" t="str">
        <f t="shared" si="0"/>
        <v/>
      </c>
      <c r="J60" s="217" t="str">
        <f t="shared" si="1"/>
        <v/>
      </c>
      <c r="K60" s="190" t="b">
        <f t="shared" si="2"/>
        <v>0</v>
      </c>
      <c r="L60" s="190" t="b">
        <f t="shared" si="3"/>
        <v>0</v>
      </c>
      <c r="M60" s="246">
        <f t="shared" si="4"/>
        <v>0</v>
      </c>
      <c r="N60" s="246">
        <f t="shared" si="5"/>
        <v>0</v>
      </c>
      <c r="O60" s="246"/>
      <c r="P60" s="254"/>
      <c r="Q60" s="254"/>
      <c r="R60" s="254"/>
      <c r="S60" s="254"/>
      <c r="T60" s="254"/>
    </row>
    <row r="61" spans="2:20" ht="15.75" thickBot="1" x14ac:dyDescent="0.3">
      <c r="B61" s="123" t="s">
        <v>173</v>
      </c>
      <c r="C61" s="124"/>
      <c r="D61" s="124"/>
      <c r="E61" s="124"/>
      <c r="F61" s="125"/>
      <c r="G61" s="590" t="s">
        <v>174</v>
      </c>
      <c r="H61" s="591"/>
      <c r="I61" s="126"/>
      <c r="J61" s="127">
        <f>SUM(J5:J60)</f>
        <v>0</v>
      </c>
      <c r="K61" s="246"/>
      <c r="L61" s="246"/>
      <c r="M61" s="246">
        <f>SUM(M5:M60)</f>
        <v>0</v>
      </c>
      <c r="N61" s="246">
        <f>SUM(N5:N60)</f>
        <v>0</v>
      </c>
      <c r="O61" s="246"/>
      <c r="P61" s="254"/>
      <c r="Q61" s="254"/>
      <c r="R61" s="254"/>
      <c r="S61" s="254"/>
      <c r="T61" s="254"/>
    </row>
    <row r="62" spans="2:20" ht="26.25" customHeight="1" thickTop="1" x14ac:dyDescent="0.25">
      <c r="B62" s="592" t="s">
        <v>175</v>
      </c>
      <c r="C62" s="592"/>
      <c r="D62" s="592"/>
      <c r="F62" s="585"/>
      <c r="G62" s="578" t="s">
        <v>176</v>
      </c>
      <c r="H62" s="578" t="s">
        <v>177</v>
      </c>
      <c r="I62" s="586" t="s">
        <v>178</v>
      </c>
      <c r="J62" s="586" t="s">
        <v>179</v>
      </c>
      <c r="K62" s="254"/>
      <c r="L62" s="254"/>
      <c r="M62" s="254"/>
      <c r="N62" s="254"/>
      <c r="O62" s="254"/>
      <c r="P62" s="254"/>
      <c r="Q62" s="254"/>
      <c r="R62" s="254"/>
      <c r="S62" s="254"/>
      <c r="T62" s="254"/>
    </row>
    <row r="63" spans="2:20" ht="15.75" thickBot="1" x14ac:dyDescent="0.3">
      <c r="B63" s="128" t="s">
        <v>180</v>
      </c>
      <c r="C63" s="109"/>
      <c r="D63" s="109"/>
      <c r="F63" s="585"/>
      <c r="G63" s="579"/>
      <c r="H63" s="579"/>
      <c r="I63" s="587"/>
      <c r="J63" s="588"/>
      <c r="K63" s="254"/>
      <c r="L63" s="254"/>
      <c r="M63" s="254"/>
      <c r="N63" s="254"/>
      <c r="O63" s="254"/>
      <c r="P63" s="254"/>
      <c r="Q63" s="254"/>
      <c r="R63" s="254"/>
      <c r="S63" s="254"/>
      <c r="T63" s="254"/>
    </row>
    <row r="64" spans="2:20" s="212" customFormat="1" ht="12.75" customHeight="1" x14ac:dyDescent="0.2">
      <c r="B64" s="211" t="s">
        <v>362</v>
      </c>
      <c r="C64" s="109"/>
      <c r="D64" s="109"/>
      <c r="F64" s="585"/>
      <c r="G64" s="213">
        <v>1</v>
      </c>
      <c r="H64" s="580" t="s">
        <v>181</v>
      </c>
      <c r="I64" s="129">
        <f t="shared" ref="I64:I82" si="6">SUMIF(D$5:D$60,G64,D$5:D$60)/G64</f>
        <v>0</v>
      </c>
      <c r="J64" s="130">
        <f t="shared" ref="J64:J82" si="7">SUMIF(D$5:D$60,G64,J$5:J$60)</f>
        <v>0</v>
      </c>
      <c r="K64" s="255"/>
      <c r="L64" s="255"/>
      <c r="M64" s="255"/>
      <c r="N64" s="255"/>
      <c r="O64" s="255"/>
      <c r="P64" s="255"/>
      <c r="Q64" s="255"/>
      <c r="R64" s="255"/>
      <c r="S64" s="255"/>
      <c r="T64" s="255"/>
    </row>
    <row r="65" spans="2:20" s="212" customFormat="1" ht="12.75" customHeight="1" x14ac:dyDescent="0.2">
      <c r="B65" s="211" t="s">
        <v>363</v>
      </c>
      <c r="C65" s="109"/>
      <c r="D65" s="109"/>
      <c r="F65" s="585"/>
      <c r="G65" s="214">
        <v>2</v>
      </c>
      <c r="H65" s="581"/>
      <c r="I65" s="129">
        <f t="shared" si="6"/>
        <v>0</v>
      </c>
      <c r="J65" s="130">
        <f t="shared" si="7"/>
        <v>0</v>
      </c>
      <c r="K65" s="255"/>
      <c r="L65" s="255"/>
      <c r="M65" s="255"/>
      <c r="N65" s="255"/>
      <c r="O65" s="255"/>
      <c r="P65" s="255"/>
      <c r="Q65" s="255"/>
      <c r="R65" s="255"/>
      <c r="S65" s="255"/>
      <c r="T65" s="255"/>
    </row>
    <row r="66" spans="2:20" s="212" customFormat="1" ht="12.75" customHeight="1" x14ac:dyDescent="0.2">
      <c r="B66" s="211" t="s">
        <v>364</v>
      </c>
      <c r="C66" s="109"/>
      <c r="D66" s="109"/>
      <c r="F66" s="585"/>
      <c r="G66" s="214">
        <v>3</v>
      </c>
      <c r="H66" s="581"/>
      <c r="I66" s="129">
        <f t="shared" si="6"/>
        <v>0</v>
      </c>
      <c r="J66" s="130">
        <f t="shared" si="7"/>
        <v>0</v>
      </c>
      <c r="K66" s="255"/>
      <c r="L66" s="255"/>
      <c r="M66" s="255"/>
      <c r="N66" s="255"/>
      <c r="O66" s="255"/>
      <c r="P66" s="255"/>
      <c r="Q66" s="255"/>
      <c r="R66" s="255"/>
      <c r="S66" s="255"/>
      <c r="T66" s="255"/>
    </row>
    <row r="67" spans="2:20" s="212" customFormat="1" ht="12.75" customHeight="1" x14ac:dyDescent="0.2">
      <c r="B67" s="211" t="s">
        <v>365</v>
      </c>
      <c r="C67" s="109"/>
      <c r="D67" s="109"/>
      <c r="F67" s="585"/>
      <c r="G67" s="214">
        <v>4</v>
      </c>
      <c r="H67" s="581"/>
      <c r="I67" s="129">
        <f t="shared" si="6"/>
        <v>0</v>
      </c>
      <c r="J67" s="130">
        <f t="shared" si="7"/>
        <v>0</v>
      </c>
      <c r="K67" s="255"/>
      <c r="L67" s="255"/>
      <c r="M67" s="255"/>
      <c r="N67" s="255"/>
      <c r="O67" s="255"/>
      <c r="P67" s="255"/>
      <c r="Q67" s="255"/>
      <c r="R67" s="255"/>
      <c r="S67" s="255"/>
      <c r="T67" s="255"/>
    </row>
    <row r="68" spans="2:20" s="212" customFormat="1" ht="12.75" customHeight="1" x14ac:dyDescent="0.2">
      <c r="B68" s="211" t="s">
        <v>366</v>
      </c>
      <c r="C68" s="109"/>
      <c r="D68" s="109"/>
      <c r="F68" s="585"/>
      <c r="G68" s="214">
        <v>5</v>
      </c>
      <c r="H68" s="581"/>
      <c r="I68" s="129">
        <f t="shared" si="6"/>
        <v>0</v>
      </c>
      <c r="J68" s="130">
        <f t="shared" si="7"/>
        <v>0</v>
      </c>
      <c r="K68" s="255"/>
      <c r="L68" s="255"/>
      <c r="M68" s="255"/>
      <c r="N68" s="255"/>
      <c r="O68" s="255"/>
      <c r="P68" s="255"/>
      <c r="Q68" s="255"/>
      <c r="R68" s="255"/>
      <c r="S68" s="255"/>
      <c r="T68" s="255"/>
    </row>
    <row r="69" spans="2:20" s="212" customFormat="1" ht="12.75" customHeight="1" x14ac:dyDescent="0.2">
      <c r="B69" s="211" t="s">
        <v>367</v>
      </c>
      <c r="C69" s="109"/>
      <c r="D69" s="109"/>
      <c r="F69" s="585"/>
      <c r="G69" s="214">
        <v>6</v>
      </c>
      <c r="H69" s="581"/>
      <c r="I69" s="129">
        <f t="shared" si="6"/>
        <v>0</v>
      </c>
      <c r="J69" s="130">
        <f t="shared" si="7"/>
        <v>0</v>
      </c>
      <c r="K69" s="255"/>
      <c r="L69" s="255"/>
      <c r="M69" s="255"/>
      <c r="N69" s="255"/>
      <c r="O69" s="255"/>
      <c r="P69" s="255"/>
      <c r="Q69" s="255"/>
      <c r="R69" s="255"/>
      <c r="S69" s="255"/>
      <c r="T69" s="255"/>
    </row>
    <row r="70" spans="2:20" s="212" customFormat="1" ht="12.75" customHeight="1" x14ac:dyDescent="0.2">
      <c r="B70" s="211" t="s">
        <v>368</v>
      </c>
      <c r="C70" s="109"/>
      <c r="D70" s="109"/>
      <c r="F70" s="585"/>
      <c r="G70" s="214">
        <v>7</v>
      </c>
      <c r="H70" s="581"/>
      <c r="I70" s="129">
        <f t="shared" si="6"/>
        <v>0</v>
      </c>
      <c r="J70" s="130">
        <f t="shared" si="7"/>
        <v>0</v>
      </c>
      <c r="K70" s="255"/>
      <c r="L70" s="255"/>
      <c r="M70" s="255"/>
      <c r="N70" s="255"/>
      <c r="O70" s="255"/>
      <c r="P70" s="255"/>
      <c r="Q70" s="255"/>
      <c r="R70" s="255"/>
      <c r="S70" s="255"/>
      <c r="T70" s="255"/>
    </row>
    <row r="71" spans="2:20" s="212" customFormat="1" ht="12.75" customHeight="1" x14ac:dyDescent="0.2">
      <c r="B71" s="211" t="s">
        <v>369</v>
      </c>
      <c r="C71" s="109"/>
      <c r="D71" s="109"/>
      <c r="F71" s="585"/>
      <c r="G71" s="214">
        <v>8</v>
      </c>
      <c r="H71" s="581"/>
      <c r="I71" s="129">
        <f t="shared" si="6"/>
        <v>0</v>
      </c>
      <c r="J71" s="130">
        <f t="shared" si="7"/>
        <v>0</v>
      </c>
      <c r="K71" s="255"/>
      <c r="L71" s="255"/>
      <c r="M71" s="255"/>
      <c r="N71" s="255"/>
      <c r="O71" s="255"/>
      <c r="P71" s="255"/>
      <c r="Q71" s="255"/>
      <c r="R71" s="255"/>
      <c r="S71" s="255"/>
      <c r="T71" s="255"/>
    </row>
    <row r="72" spans="2:20" s="212" customFormat="1" ht="12.75" customHeight="1" x14ac:dyDescent="0.2">
      <c r="B72" s="211" t="s">
        <v>370</v>
      </c>
      <c r="C72" s="109"/>
      <c r="D72" s="109"/>
      <c r="F72" s="585"/>
      <c r="G72" s="214">
        <v>9</v>
      </c>
      <c r="H72" s="581"/>
      <c r="I72" s="129">
        <f t="shared" si="6"/>
        <v>0</v>
      </c>
      <c r="J72" s="130">
        <f t="shared" si="7"/>
        <v>0</v>
      </c>
      <c r="K72" s="255"/>
      <c r="L72" s="255"/>
      <c r="M72" s="255"/>
      <c r="N72" s="255"/>
      <c r="O72" s="255"/>
      <c r="P72" s="255"/>
      <c r="Q72" s="255"/>
      <c r="R72" s="255"/>
      <c r="S72" s="255"/>
      <c r="T72" s="255"/>
    </row>
    <row r="73" spans="2:20" s="212" customFormat="1" ht="12.75" customHeight="1" x14ac:dyDescent="0.2">
      <c r="B73" s="211" t="s">
        <v>371</v>
      </c>
      <c r="C73" s="109"/>
      <c r="D73" s="109"/>
      <c r="F73" s="585"/>
      <c r="G73" s="214">
        <v>10</v>
      </c>
      <c r="H73" s="581"/>
      <c r="I73" s="129">
        <f t="shared" si="6"/>
        <v>0</v>
      </c>
      <c r="J73" s="130">
        <f t="shared" si="7"/>
        <v>0</v>
      </c>
      <c r="K73" s="255"/>
      <c r="L73" s="255"/>
      <c r="M73" s="255"/>
      <c r="N73" s="255"/>
      <c r="O73" s="255"/>
      <c r="P73" s="255"/>
      <c r="Q73" s="255"/>
      <c r="R73" s="255"/>
      <c r="S73" s="255"/>
      <c r="T73" s="255"/>
    </row>
    <row r="74" spans="2:20" s="212" customFormat="1" ht="12.75" customHeight="1" x14ac:dyDescent="0.2">
      <c r="B74" s="211" t="s">
        <v>372</v>
      </c>
      <c r="C74" s="109"/>
      <c r="D74" s="109"/>
      <c r="F74" s="585"/>
      <c r="G74" s="214">
        <v>11</v>
      </c>
      <c r="H74" s="581"/>
      <c r="I74" s="129">
        <f t="shared" si="6"/>
        <v>0</v>
      </c>
      <c r="J74" s="130">
        <f t="shared" si="7"/>
        <v>0</v>
      </c>
      <c r="K74" s="255"/>
      <c r="L74" s="255"/>
      <c r="M74" s="255"/>
      <c r="N74" s="255"/>
      <c r="O74" s="255"/>
      <c r="P74" s="255"/>
      <c r="Q74" s="255"/>
      <c r="R74" s="255"/>
      <c r="S74" s="255"/>
      <c r="T74" s="255"/>
    </row>
    <row r="75" spans="2:20" s="212" customFormat="1" ht="12.75" customHeight="1" x14ac:dyDescent="0.2">
      <c r="B75" s="211" t="s">
        <v>373</v>
      </c>
      <c r="C75" s="109"/>
      <c r="D75" s="109"/>
      <c r="F75" s="585"/>
      <c r="G75" s="214">
        <v>12</v>
      </c>
      <c r="H75" s="582"/>
      <c r="I75" s="129">
        <f t="shared" si="6"/>
        <v>0</v>
      </c>
      <c r="J75" s="130">
        <f t="shared" si="7"/>
        <v>0</v>
      </c>
      <c r="K75" s="255"/>
      <c r="L75" s="255"/>
      <c r="M75" s="255"/>
      <c r="N75" s="255"/>
      <c r="O75" s="255"/>
      <c r="P75" s="255"/>
      <c r="Q75" s="255"/>
      <c r="R75" s="255"/>
      <c r="S75" s="255"/>
      <c r="T75" s="255"/>
    </row>
    <row r="76" spans="2:20" s="212" customFormat="1" ht="12.75" customHeight="1" x14ac:dyDescent="0.2">
      <c r="B76" s="211" t="s">
        <v>374</v>
      </c>
      <c r="C76" s="109"/>
      <c r="D76" s="109"/>
      <c r="F76" s="585"/>
      <c r="G76" s="214">
        <v>13</v>
      </c>
      <c r="H76" s="131" t="s">
        <v>182</v>
      </c>
      <c r="I76" s="129">
        <f t="shared" si="6"/>
        <v>0</v>
      </c>
      <c r="J76" s="130">
        <f t="shared" si="7"/>
        <v>0</v>
      </c>
      <c r="K76" s="255"/>
      <c r="L76" s="255"/>
      <c r="M76" s="255"/>
      <c r="N76" s="255"/>
      <c r="O76" s="255"/>
      <c r="P76" s="255"/>
      <c r="Q76" s="255"/>
      <c r="R76" s="255"/>
      <c r="S76" s="255"/>
      <c r="T76" s="255"/>
    </row>
    <row r="77" spans="2:20" s="212" customFormat="1" ht="12.75" customHeight="1" x14ac:dyDescent="0.2">
      <c r="B77" s="211" t="s">
        <v>375</v>
      </c>
      <c r="C77" s="109"/>
      <c r="D77" s="109"/>
      <c r="F77" s="585"/>
      <c r="G77" s="214">
        <v>14</v>
      </c>
      <c r="H77" s="131" t="s">
        <v>182</v>
      </c>
      <c r="I77" s="129">
        <f t="shared" si="6"/>
        <v>0</v>
      </c>
      <c r="J77" s="130">
        <f t="shared" si="7"/>
        <v>0</v>
      </c>
      <c r="K77" s="255"/>
      <c r="L77" s="255"/>
      <c r="M77" s="255"/>
      <c r="N77" s="255"/>
      <c r="O77" s="255"/>
      <c r="P77" s="255"/>
      <c r="Q77" s="255"/>
      <c r="R77" s="255"/>
      <c r="S77" s="255"/>
      <c r="T77" s="255"/>
    </row>
    <row r="78" spans="2:20" s="212" customFormat="1" ht="12.75" customHeight="1" x14ac:dyDescent="0.2">
      <c r="B78" s="211" t="s">
        <v>376</v>
      </c>
      <c r="C78" s="109"/>
      <c r="D78" s="109"/>
      <c r="F78" s="585"/>
      <c r="G78" s="214">
        <v>15</v>
      </c>
      <c r="H78" s="583" t="s">
        <v>181</v>
      </c>
      <c r="I78" s="129">
        <f t="shared" si="6"/>
        <v>0</v>
      </c>
      <c r="J78" s="130">
        <f t="shared" si="7"/>
        <v>0</v>
      </c>
      <c r="K78" s="255"/>
      <c r="L78" s="255"/>
      <c r="M78" s="255"/>
      <c r="N78" s="255"/>
      <c r="O78" s="255"/>
      <c r="P78" s="255"/>
      <c r="Q78" s="255"/>
      <c r="R78" s="255"/>
      <c r="S78" s="255"/>
      <c r="T78" s="255"/>
    </row>
    <row r="79" spans="2:20" s="212" customFormat="1" ht="12.75" customHeight="1" x14ac:dyDescent="0.2">
      <c r="B79" s="211" t="s">
        <v>377</v>
      </c>
      <c r="C79" s="109"/>
      <c r="D79" s="109"/>
      <c r="F79" s="585"/>
      <c r="G79" s="214">
        <v>16</v>
      </c>
      <c r="H79" s="584"/>
      <c r="I79" s="129">
        <f t="shared" si="6"/>
        <v>0</v>
      </c>
      <c r="J79" s="130">
        <f t="shared" si="7"/>
        <v>0</v>
      </c>
      <c r="K79" s="255"/>
      <c r="L79" s="255"/>
      <c r="M79" s="255"/>
      <c r="N79" s="255"/>
      <c r="O79" s="255"/>
      <c r="P79" s="255"/>
      <c r="Q79" s="255"/>
      <c r="R79" s="255"/>
      <c r="S79" s="255"/>
      <c r="T79" s="255"/>
    </row>
    <row r="80" spans="2:20" s="212" customFormat="1" ht="12.75" customHeight="1" x14ac:dyDescent="0.2">
      <c r="B80" s="211" t="s">
        <v>378</v>
      </c>
      <c r="C80" s="109"/>
      <c r="D80" s="109"/>
      <c r="F80" s="585"/>
      <c r="G80" s="214">
        <v>17</v>
      </c>
      <c r="H80" s="214" t="s">
        <v>182</v>
      </c>
      <c r="I80" s="129">
        <f t="shared" si="6"/>
        <v>0</v>
      </c>
      <c r="J80" s="130">
        <f t="shared" si="7"/>
        <v>0</v>
      </c>
      <c r="K80" s="255"/>
      <c r="L80" s="255"/>
      <c r="M80" s="255"/>
      <c r="N80" s="255"/>
      <c r="O80" s="255"/>
      <c r="P80" s="255"/>
      <c r="Q80" s="255"/>
      <c r="R80" s="255"/>
      <c r="S80" s="255"/>
      <c r="T80" s="255"/>
    </row>
    <row r="81" spans="2:20" s="212" customFormat="1" ht="12.75" customHeight="1" x14ac:dyDescent="0.2">
      <c r="B81" s="211" t="s">
        <v>379</v>
      </c>
      <c r="C81" s="109"/>
      <c r="D81" s="109"/>
      <c r="F81" s="585"/>
      <c r="G81" s="214">
        <v>18</v>
      </c>
      <c r="H81" s="214" t="s">
        <v>182</v>
      </c>
      <c r="I81" s="129">
        <f t="shared" si="6"/>
        <v>0</v>
      </c>
      <c r="J81" s="130">
        <f t="shared" si="7"/>
        <v>0</v>
      </c>
      <c r="K81" s="255"/>
      <c r="L81" s="255"/>
      <c r="M81" s="255"/>
      <c r="N81" s="255"/>
      <c r="O81" s="255"/>
      <c r="P81" s="255"/>
      <c r="Q81" s="255"/>
      <c r="R81" s="255"/>
      <c r="S81" s="255"/>
      <c r="T81" s="255"/>
    </row>
    <row r="82" spans="2:20" s="212" customFormat="1" ht="12.75" customHeight="1" thickBot="1" x14ac:dyDescent="0.25">
      <c r="B82" s="211" t="s">
        <v>380</v>
      </c>
      <c r="C82" s="109"/>
      <c r="D82" s="109"/>
      <c r="F82" s="585"/>
      <c r="G82" s="215">
        <v>19</v>
      </c>
      <c r="H82" s="215" t="s">
        <v>182</v>
      </c>
      <c r="I82" s="209">
        <f t="shared" si="6"/>
        <v>0</v>
      </c>
      <c r="J82" s="210">
        <f t="shared" si="7"/>
        <v>0</v>
      </c>
      <c r="K82" s="255"/>
      <c r="L82" s="255"/>
      <c r="M82" s="255"/>
      <c r="N82" s="255"/>
      <c r="O82" s="255"/>
      <c r="P82" s="255"/>
      <c r="Q82" s="255"/>
      <c r="R82" s="255"/>
      <c r="S82" s="255"/>
      <c r="T82" s="255"/>
    </row>
    <row r="83" spans="2:20" x14ac:dyDescent="0.25">
      <c r="C83" s="109"/>
      <c r="D83" s="109"/>
      <c r="K83" s="254"/>
      <c r="L83" s="254"/>
      <c r="M83" s="254"/>
      <c r="N83" s="254"/>
      <c r="O83" s="254"/>
      <c r="P83" s="254"/>
      <c r="Q83" s="254"/>
      <c r="R83" s="254"/>
      <c r="S83" s="254"/>
      <c r="T83" s="254"/>
    </row>
    <row r="84" spans="2:20" x14ac:dyDescent="0.25">
      <c r="B84" s="128"/>
    </row>
    <row r="85" spans="2:20" x14ac:dyDescent="0.25">
      <c r="B85" s="128" t="s">
        <v>183</v>
      </c>
    </row>
    <row r="86" spans="2:20" x14ac:dyDescent="0.25">
      <c r="B86" s="132" t="s">
        <v>184</v>
      </c>
    </row>
    <row r="87" spans="2:20" x14ac:dyDescent="0.25">
      <c r="B87" s="133" t="s">
        <v>185</v>
      </c>
    </row>
    <row r="88" spans="2:20" x14ac:dyDescent="0.25">
      <c r="B88" s="132" t="s">
        <v>186</v>
      </c>
    </row>
    <row r="89" spans="2:20" x14ac:dyDescent="0.25">
      <c r="B89" s="133" t="s">
        <v>187</v>
      </c>
    </row>
    <row r="90" spans="2:20" x14ac:dyDescent="0.25">
      <c r="B90" s="134" t="s">
        <v>188</v>
      </c>
    </row>
    <row r="91" spans="2:20" x14ac:dyDescent="0.25">
      <c r="B91" s="132" t="s">
        <v>189</v>
      </c>
    </row>
    <row r="92" spans="2:20" x14ac:dyDescent="0.25">
      <c r="B92" s="132" t="s">
        <v>190</v>
      </c>
    </row>
    <row r="93" spans="2:20" x14ac:dyDescent="0.25">
      <c r="B93" s="132" t="s">
        <v>191</v>
      </c>
    </row>
    <row r="94" spans="2:20" x14ac:dyDescent="0.25">
      <c r="B94" s="132" t="s">
        <v>192</v>
      </c>
    </row>
    <row r="96" spans="2:20" x14ac:dyDescent="0.25">
      <c r="C96" s="132"/>
      <c r="D96" s="132"/>
      <c r="E96" s="132"/>
      <c r="F96" s="132"/>
      <c r="G96" s="132"/>
      <c r="H96" s="132"/>
    </row>
    <row r="97" spans="2:2" x14ac:dyDescent="0.25">
      <c r="B97" s="132"/>
    </row>
  </sheetData>
  <sheetProtection algorithmName="SHA-512" hashValue="4SWsopXC7prtKLEg8OLB0he35t1lCXrhzGMBvsRyRpyk+3s5GQFin23XO2VnxPMWKmw29KZupYLkM0ZQrguFvg==" saltValue="Kizhi7OfG900gC5/UxpLHw==" spinCount="100000" sheet="1" selectLockedCells="1"/>
  <mergeCells count="11">
    <mergeCell ref="H62:H63"/>
    <mergeCell ref="B2:J2"/>
    <mergeCell ref="H64:H75"/>
    <mergeCell ref="H78:H79"/>
    <mergeCell ref="F62:F82"/>
    <mergeCell ref="I62:I63"/>
    <mergeCell ref="J62:J63"/>
    <mergeCell ref="B3:F3"/>
    <mergeCell ref="G61:H61"/>
    <mergeCell ref="B62:D62"/>
    <mergeCell ref="G62:G63"/>
  </mergeCells>
  <printOptions horizontalCentered="1"/>
  <pageMargins left="0.11811023622047245" right="0.11811023622047245" top="0.35433070866141736" bottom="0.35433070866141736" header="0" footer="0"/>
  <pageSetup paperSize="9" scale="7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pageSetUpPr fitToPage="1"/>
  </sheetPr>
  <dimension ref="A1:L50"/>
  <sheetViews>
    <sheetView showGridLines="0" showRowColHeaders="0" zoomScale="180" zoomScaleNormal="55" workbookViewId="0">
      <selection activeCell="I9" sqref="I9:J9"/>
    </sheetView>
  </sheetViews>
  <sheetFormatPr defaultColWidth="8.85546875" defaultRowHeight="15" x14ac:dyDescent="0.25"/>
  <cols>
    <col min="1" max="1" width="5" customWidth="1"/>
    <col min="2" max="2" width="9.7109375" customWidth="1"/>
    <col min="3" max="5" width="10.7109375" customWidth="1"/>
    <col min="6" max="6" width="19.140625" customWidth="1"/>
    <col min="7" max="7" width="7.42578125" customWidth="1"/>
    <col min="8" max="8" width="7.7109375" customWidth="1"/>
    <col min="9" max="9" width="10.7109375" customWidth="1"/>
    <col min="10" max="10" width="9.42578125" customWidth="1"/>
    <col min="11" max="11" width="5.85546875" customWidth="1"/>
    <col min="12" max="12" width="8.85546875" customWidth="1"/>
  </cols>
  <sheetData>
    <row r="1" spans="1:12" ht="15.75" thickBot="1" x14ac:dyDescent="0.3"/>
    <row r="2" spans="1:12" ht="15.75" thickBot="1" x14ac:dyDescent="0.3">
      <c r="B2" s="555" t="s">
        <v>322</v>
      </c>
      <c r="C2" s="556"/>
      <c r="D2" s="556"/>
      <c r="E2" s="556"/>
      <c r="F2" s="556"/>
      <c r="G2" s="556"/>
      <c r="H2" s="556"/>
      <c r="I2" s="556"/>
      <c r="J2" s="557"/>
    </row>
    <row r="3" spans="1:12" ht="15.75" thickBot="1" x14ac:dyDescent="0.3">
      <c r="B3" s="80"/>
      <c r="C3" s="80"/>
      <c r="D3" s="1"/>
      <c r="E3" s="1"/>
      <c r="F3" s="1"/>
      <c r="G3" s="1"/>
    </row>
    <row r="4" spans="1:12" ht="13.5" customHeight="1" thickBot="1" x14ac:dyDescent="0.3">
      <c r="B4" s="596" t="s">
        <v>153</v>
      </c>
      <c r="C4" s="597"/>
      <c r="D4" s="597"/>
      <c r="E4" s="597"/>
      <c r="F4" s="597"/>
      <c r="G4" s="597"/>
      <c r="H4" s="597"/>
      <c r="I4" s="597"/>
      <c r="J4" s="598"/>
      <c r="K4" s="81"/>
      <c r="L4" s="81"/>
    </row>
    <row r="5" spans="1:12" ht="39.950000000000003" customHeight="1" thickBot="1" x14ac:dyDescent="0.3">
      <c r="B5" s="82" t="s">
        <v>154</v>
      </c>
      <c r="C5" s="602" t="s">
        <v>155</v>
      </c>
      <c r="D5" s="603"/>
      <c r="E5" s="603"/>
      <c r="F5" s="603"/>
      <c r="G5" s="603"/>
      <c r="H5" s="604"/>
      <c r="I5" s="600" t="s">
        <v>156</v>
      </c>
      <c r="J5" s="601"/>
      <c r="K5" s="84"/>
    </row>
    <row r="6" spans="1:12" ht="15" customHeight="1" x14ac:dyDescent="0.25">
      <c r="A6" s="85"/>
      <c r="B6" s="86"/>
      <c r="C6" s="605"/>
      <c r="D6" s="605"/>
      <c r="E6" s="605"/>
      <c r="F6" s="605"/>
      <c r="G6" s="605"/>
      <c r="H6" s="605"/>
      <c r="I6" s="599"/>
      <c r="J6" s="599"/>
    </row>
    <row r="7" spans="1:12" ht="15" customHeight="1" x14ac:dyDescent="0.25">
      <c r="A7" s="85"/>
      <c r="B7" s="88"/>
      <c r="C7" s="594"/>
      <c r="D7" s="594"/>
      <c r="E7" s="594"/>
      <c r="F7" s="594"/>
      <c r="G7" s="594"/>
      <c r="H7" s="594"/>
      <c r="I7" s="593"/>
      <c r="J7" s="593"/>
    </row>
    <row r="8" spans="1:12" ht="15" customHeight="1" x14ac:dyDescent="0.25">
      <c r="A8" s="85"/>
      <c r="B8" s="88"/>
      <c r="C8" s="594"/>
      <c r="D8" s="594"/>
      <c r="E8" s="594"/>
      <c r="F8" s="594"/>
      <c r="G8" s="594"/>
      <c r="H8" s="594"/>
      <c r="I8" s="593"/>
      <c r="J8" s="593"/>
    </row>
    <row r="9" spans="1:12" ht="15" customHeight="1" x14ac:dyDescent="0.25">
      <c r="A9" s="85"/>
      <c r="B9" s="88"/>
      <c r="C9" s="594"/>
      <c r="D9" s="594"/>
      <c r="E9" s="594"/>
      <c r="F9" s="594"/>
      <c r="G9" s="594"/>
      <c r="H9" s="594"/>
      <c r="I9" s="593"/>
      <c r="J9" s="593"/>
    </row>
    <row r="10" spans="1:12" ht="15" customHeight="1" x14ac:dyDescent="0.25">
      <c r="A10" s="85"/>
      <c r="B10" s="88"/>
      <c r="C10" s="594"/>
      <c r="D10" s="594"/>
      <c r="E10" s="594"/>
      <c r="F10" s="594"/>
      <c r="G10" s="594"/>
      <c r="H10" s="594"/>
      <c r="I10" s="593"/>
      <c r="J10" s="593"/>
    </row>
    <row r="11" spans="1:12" ht="15" customHeight="1" x14ac:dyDescent="0.25">
      <c r="A11" s="85"/>
      <c r="B11" s="88"/>
      <c r="C11" s="594"/>
      <c r="D11" s="594"/>
      <c r="E11" s="594"/>
      <c r="F11" s="594"/>
      <c r="G11" s="594"/>
      <c r="H11" s="594"/>
      <c r="I11" s="593"/>
      <c r="J11" s="593"/>
    </row>
    <row r="12" spans="1:12" ht="15" customHeight="1" x14ac:dyDescent="0.25">
      <c r="B12" s="88"/>
      <c r="C12" s="594"/>
      <c r="D12" s="594"/>
      <c r="E12" s="594"/>
      <c r="F12" s="594"/>
      <c r="G12" s="594"/>
      <c r="H12" s="594"/>
      <c r="I12" s="593"/>
      <c r="J12" s="593"/>
    </row>
    <row r="13" spans="1:12" ht="15" customHeight="1" x14ac:dyDescent="0.25">
      <c r="B13" s="88"/>
      <c r="C13" s="594"/>
      <c r="D13" s="594"/>
      <c r="E13" s="594"/>
      <c r="F13" s="594"/>
      <c r="G13" s="594"/>
      <c r="H13" s="594"/>
      <c r="I13" s="593"/>
      <c r="J13" s="593"/>
    </row>
    <row r="14" spans="1:12" ht="15" customHeight="1" x14ac:dyDescent="0.25">
      <c r="B14" s="88"/>
      <c r="C14" s="594"/>
      <c r="D14" s="594"/>
      <c r="E14" s="594"/>
      <c r="F14" s="594"/>
      <c r="G14" s="594"/>
      <c r="H14" s="594"/>
      <c r="I14" s="593"/>
      <c r="J14" s="593"/>
    </row>
    <row r="15" spans="1:12" ht="15" customHeight="1" x14ac:dyDescent="0.25">
      <c r="B15" s="88"/>
      <c r="C15" s="594"/>
      <c r="D15" s="594"/>
      <c r="E15" s="594"/>
      <c r="F15" s="594"/>
      <c r="G15" s="594"/>
      <c r="H15" s="594"/>
      <c r="I15" s="593"/>
      <c r="J15" s="593"/>
    </row>
    <row r="16" spans="1:12" ht="15" customHeight="1" x14ac:dyDescent="0.25">
      <c r="B16" s="88"/>
      <c r="C16" s="594"/>
      <c r="D16" s="594"/>
      <c r="E16" s="594"/>
      <c r="F16" s="594"/>
      <c r="G16" s="594"/>
      <c r="H16" s="594"/>
      <c r="I16" s="593"/>
      <c r="J16" s="593"/>
    </row>
    <row r="17" spans="1:10" ht="15" customHeight="1" x14ac:dyDescent="0.25">
      <c r="B17" s="88"/>
      <c r="C17" s="594"/>
      <c r="D17" s="594"/>
      <c r="E17" s="594"/>
      <c r="F17" s="594"/>
      <c r="G17" s="594"/>
      <c r="H17" s="594"/>
      <c r="I17" s="593"/>
      <c r="J17" s="593"/>
    </row>
    <row r="18" spans="1:10" ht="15" customHeight="1" x14ac:dyDescent="0.25">
      <c r="B18" s="88"/>
      <c r="C18" s="594"/>
      <c r="D18" s="594"/>
      <c r="E18" s="594"/>
      <c r="F18" s="594"/>
      <c r="G18" s="594"/>
      <c r="H18" s="594"/>
      <c r="I18" s="593"/>
      <c r="J18" s="593"/>
    </row>
    <row r="19" spans="1:10" ht="15" customHeight="1" x14ac:dyDescent="0.25">
      <c r="B19" s="88"/>
      <c r="C19" s="594"/>
      <c r="D19" s="594"/>
      <c r="E19" s="594"/>
      <c r="F19" s="594"/>
      <c r="G19" s="594"/>
      <c r="H19" s="594"/>
      <c r="I19" s="593"/>
      <c r="J19" s="593"/>
    </row>
    <row r="20" spans="1:10" ht="15" customHeight="1" x14ac:dyDescent="0.25">
      <c r="B20" s="88"/>
      <c r="C20" s="594"/>
      <c r="D20" s="594"/>
      <c r="E20" s="594"/>
      <c r="F20" s="594"/>
      <c r="G20" s="594"/>
      <c r="H20" s="594"/>
      <c r="I20" s="593"/>
      <c r="J20" s="593"/>
    </row>
    <row r="21" spans="1:10" ht="15" customHeight="1" x14ac:dyDescent="0.25">
      <c r="B21" s="88"/>
      <c r="C21" s="594"/>
      <c r="D21" s="594"/>
      <c r="E21" s="594"/>
      <c r="F21" s="594"/>
      <c r="G21" s="594"/>
      <c r="H21" s="594"/>
      <c r="I21" s="593"/>
      <c r="J21" s="593"/>
    </row>
    <row r="22" spans="1:10" ht="15" customHeight="1" x14ac:dyDescent="0.25">
      <c r="B22" s="88"/>
      <c r="C22" s="594"/>
      <c r="D22" s="594"/>
      <c r="E22" s="594"/>
      <c r="F22" s="594"/>
      <c r="G22" s="594"/>
      <c r="H22" s="594"/>
      <c r="I22" s="593"/>
      <c r="J22" s="593"/>
    </row>
    <row r="23" spans="1:10" ht="15" customHeight="1" x14ac:dyDescent="0.25">
      <c r="B23" s="88"/>
      <c r="C23" s="594"/>
      <c r="D23" s="594"/>
      <c r="E23" s="594"/>
      <c r="F23" s="594"/>
      <c r="G23" s="594"/>
      <c r="H23" s="594"/>
      <c r="I23" s="593"/>
      <c r="J23" s="593"/>
    </row>
    <row r="24" spans="1:10" ht="15" customHeight="1" x14ac:dyDescent="0.25">
      <c r="B24" s="88"/>
      <c r="C24" s="594"/>
      <c r="D24" s="594"/>
      <c r="E24" s="594"/>
      <c r="F24" s="594"/>
      <c r="G24" s="594"/>
      <c r="H24" s="594"/>
      <c r="I24" s="593"/>
      <c r="J24" s="593"/>
    </row>
    <row r="25" spans="1:10" ht="15" customHeight="1" x14ac:dyDescent="0.25">
      <c r="B25" s="88"/>
      <c r="C25" s="594"/>
      <c r="D25" s="594"/>
      <c r="E25" s="594"/>
      <c r="F25" s="594"/>
      <c r="G25" s="594"/>
      <c r="H25" s="594"/>
      <c r="I25" s="593"/>
      <c r="J25" s="593"/>
    </row>
    <row r="26" spans="1:10" ht="15" customHeight="1" x14ac:dyDescent="0.25">
      <c r="B26" s="88"/>
      <c r="C26" s="594"/>
      <c r="D26" s="594"/>
      <c r="E26" s="594"/>
      <c r="F26" s="594"/>
      <c r="G26" s="594"/>
      <c r="H26" s="594"/>
      <c r="I26" s="593"/>
      <c r="J26" s="593"/>
    </row>
    <row r="27" spans="1:10" ht="15" customHeight="1" x14ac:dyDescent="0.25">
      <c r="B27" s="88"/>
      <c r="C27" s="594"/>
      <c r="D27" s="594"/>
      <c r="E27" s="594"/>
      <c r="F27" s="594"/>
      <c r="G27" s="594"/>
      <c r="H27" s="594"/>
      <c r="I27" s="593"/>
      <c r="J27" s="593"/>
    </row>
    <row r="28" spans="1:10" ht="15" customHeight="1" x14ac:dyDescent="0.25">
      <c r="B28" s="88"/>
      <c r="C28" s="594"/>
      <c r="D28" s="594"/>
      <c r="E28" s="594"/>
      <c r="F28" s="594"/>
      <c r="G28" s="594"/>
      <c r="H28" s="594"/>
      <c r="I28" s="593"/>
      <c r="J28" s="593"/>
    </row>
    <row r="29" spans="1:10" ht="15" customHeight="1" thickBot="1" x14ac:dyDescent="0.3">
      <c r="B29" s="90"/>
      <c r="C29" s="620"/>
      <c r="D29" s="620"/>
      <c r="E29" s="620"/>
      <c r="F29" s="620"/>
      <c r="G29" s="620"/>
      <c r="H29" s="620"/>
      <c r="I29" s="610"/>
      <c r="J29" s="610"/>
    </row>
    <row r="30" spans="1:10" ht="15.75" thickBot="1" x14ac:dyDescent="0.3"/>
    <row r="31" spans="1:10" ht="34.5" thickBot="1" x14ac:dyDescent="0.3">
      <c r="B31" s="91" t="s">
        <v>157</v>
      </c>
      <c r="C31" s="611" t="s">
        <v>158</v>
      </c>
      <c r="D31" s="612"/>
      <c r="E31" s="612"/>
      <c r="F31" s="613"/>
      <c r="G31" s="91" t="s">
        <v>1</v>
      </c>
      <c r="H31" s="91" t="s">
        <v>159</v>
      </c>
      <c r="I31" s="92" t="s">
        <v>160</v>
      </c>
      <c r="J31" s="92" t="s">
        <v>5</v>
      </c>
    </row>
    <row r="32" spans="1:10" x14ac:dyDescent="0.25">
      <c r="A32" s="85"/>
      <c r="B32" s="93">
        <v>1</v>
      </c>
      <c r="C32" s="614" t="s">
        <v>397</v>
      </c>
      <c r="D32" s="615"/>
      <c r="E32" s="615"/>
      <c r="F32" s="616"/>
      <c r="G32" s="345" t="s">
        <v>161</v>
      </c>
      <c r="H32" s="94">
        <v>2</v>
      </c>
      <c r="I32" s="95">
        <f>COUNTIF($B$6:$B$29,B32)</f>
        <v>0</v>
      </c>
      <c r="J32" s="96">
        <f>I32*H32</f>
        <v>0</v>
      </c>
    </row>
    <row r="33" spans="1:12" x14ac:dyDescent="0.25">
      <c r="A33" s="85"/>
      <c r="B33" s="97">
        <v>2</v>
      </c>
      <c r="C33" s="606" t="s">
        <v>389</v>
      </c>
      <c r="D33" s="607"/>
      <c r="E33" s="607"/>
      <c r="F33" s="608"/>
      <c r="G33" s="346"/>
      <c r="H33" s="10">
        <v>2</v>
      </c>
      <c r="I33" s="98">
        <f t="shared" ref="I33:I39" si="0">COUNTIF($B$6:$B$29,B33)</f>
        <v>0</v>
      </c>
      <c r="J33" s="99">
        <f t="shared" ref="J33:J39" si="1">I33*H33</f>
        <v>0</v>
      </c>
    </row>
    <row r="34" spans="1:12" x14ac:dyDescent="0.25">
      <c r="A34" s="85"/>
      <c r="B34" s="100">
        <v>3</v>
      </c>
      <c r="C34" s="606" t="s">
        <v>391</v>
      </c>
      <c r="D34" s="607"/>
      <c r="E34" s="607"/>
      <c r="F34" s="608"/>
      <c r="G34" s="346"/>
      <c r="H34" s="10">
        <v>1</v>
      </c>
      <c r="I34" s="98">
        <f t="shared" si="0"/>
        <v>0</v>
      </c>
      <c r="J34" s="99">
        <f t="shared" si="1"/>
        <v>0</v>
      </c>
    </row>
    <row r="35" spans="1:12" x14ac:dyDescent="0.25">
      <c r="A35" s="85"/>
      <c r="B35" s="101">
        <v>4</v>
      </c>
      <c r="C35" s="606" t="s">
        <v>392</v>
      </c>
      <c r="D35" s="607"/>
      <c r="E35" s="607"/>
      <c r="F35" s="608"/>
      <c r="G35" s="346"/>
      <c r="H35" s="10">
        <v>0.5</v>
      </c>
      <c r="I35" s="98">
        <f t="shared" si="0"/>
        <v>0</v>
      </c>
      <c r="J35" s="103">
        <f t="shared" si="1"/>
        <v>0</v>
      </c>
    </row>
    <row r="36" spans="1:12" ht="15.75" thickBot="1" x14ac:dyDescent="0.3">
      <c r="A36" s="85"/>
      <c r="B36" s="104">
        <v>5</v>
      </c>
      <c r="C36" s="606" t="s">
        <v>393</v>
      </c>
      <c r="D36" s="607"/>
      <c r="E36" s="607"/>
      <c r="F36" s="608"/>
      <c r="G36" s="347"/>
      <c r="H36" s="24">
        <v>1</v>
      </c>
      <c r="I36" s="102">
        <f t="shared" si="0"/>
        <v>0</v>
      </c>
      <c r="J36" s="108">
        <f t="shared" si="1"/>
        <v>0</v>
      </c>
    </row>
    <row r="37" spans="1:12" ht="12.75" customHeight="1" x14ac:dyDescent="0.25">
      <c r="A37" s="85"/>
      <c r="B37" s="104">
        <v>6</v>
      </c>
      <c r="C37" s="606" t="s">
        <v>394</v>
      </c>
      <c r="D37" s="607"/>
      <c r="E37" s="607"/>
      <c r="F37" s="608"/>
      <c r="G37" s="345" t="s">
        <v>162</v>
      </c>
      <c r="H37" s="94">
        <v>1</v>
      </c>
      <c r="I37" s="95">
        <f t="shared" si="0"/>
        <v>0</v>
      </c>
      <c r="J37" s="182">
        <f t="shared" si="1"/>
        <v>0</v>
      </c>
    </row>
    <row r="38" spans="1:12" ht="12.75" customHeight="1" x14ac:dyDescent="0.25">
      <c r="A38" s="85"/>
      <c r="B38" s="105">
        <v>7</v>
      </c>
      <c r="C38" s="606" t="s">
        <v>395</v>
      </c>
      <c r="D38" s="607"/>
      <c r="E38" s="607"/>
      <c r="F38" s="608"/>
      <c r="G38" s="346"/>
      <c r="H38" s="10">
        <v>1</v>
      </c>
      <c r="I38" s="98">
        <f t="shared" si="0"/>
        <v>0</v>
      </c>
      <c r="J38" s="106">
        <f t="shared" si="1"/>
        <v>0</v>
      </c>
    </row>
    <row r="39" spans="1:12" ht="16.5" customHeight="1" thickBot="1" x14ac:dyDescent="0.3">
      <c r="A39" s="85"/>
      <c r="B39" s="107">
        <v>8</v>
      </c>
      <c r="C39" s="617" t="s">
        <v>396</v>
      </c>
      <c r="D39" s="618"/>
      <c r="E39" s="618"/>
      <c r="F39" s="619"/>
      <c r="G39" s="347"/>
      <c r="H39" s="24">
        <v>1</v>
      </c>
      <c r="I39" s="102">
        <f t="shared" si="0"/>
        <v>0</v>
      </c>
      <c r="J39" s="108">
        <f t="shared" si="1"/>
        <v>0</v>
      </c>
    </row>
    <row r="41" spans="1:12" ht="16.5" customHeight="1" x14ac:dyDescent="0.25">
      <c r="B41" s="609" t="s">
        <v>163</v>
      </c>
      <c r="C41" s="609"/>
      <c r="D41" s="609"/>
      <c r="E41" s="609"/>
      <c r="F41" s="609"/>
      <c r="G41" s="609"/>
      <c r="H41" s="609"/>
      <c r="I41" s="609"/>
      <c r="J41" s="609"/>
    </row>
    <row r="42" spans="1:12" ht="39.75" customHeight="1" x14ac:dyDescent="0.25">
      <c r="B42" s="609" t="s">
        <v>164</v>
      </c>
      <c r="C42" s="609"/>
      <c r="D42" s="609"/>
      <c r="E42" s="609"/>
      <c r="F42" s="609"/>
      <c r="G42" s="609"/>
      <c r="H42" s="609"/>
      <c r="I42" s="609"/>
      <c r="J42" s="609"/>
    </row>
    <row r="43" spans="1:12" ht="45" customHeight="1" x14ac:dyDescent="0.25">
      <c r="B43" s="609" t="s">
        <v>165</v>
      </c>
      <c r="C43" s="609"/>
      <c r="D43" s="609"/>
      <c r="E43" s="609"/>
      <c r="F43" s="609"/>
      <c r="G43" s="609"/>
      <c r="H43" s="609"/>
      <c r="I43" s="609"/>
      <c r="J43" s="609"/>
    </row>
    <row r="44" spans="1:12" ht="29.25" customHeight="1" x14ac:dyDescent="0.25">
      <c r="B44" s="609" t="s">
        <v>385</v>
      </c>
      <c r="C44" s="609"/>
      <c r="D44" s="609"/>
      <c r="E44" s="609"/>
      <c r="F44" s="609"/>
      <c r="G44" s="609"/>
      <c r="H44" s="609"/>
      <c r="I44" s="609"/>
      <c r="J44" s="609"/>
    </row>
    <row r="45" spans="1:12" ht="27" customHeight="1" x14ac:dyDescent="0.25">
      <c r="B45" s="609" t="s">
        <v>386</v>
      </c>
      <c r="C45" s="609"/>
      <c r="D45" s="609"/>
      <c r="E45" s="609"/>
      <c r="F45" s="609"/>
      <c r="G45" s="609"/>
      <c r="H45" s="609"/>
      <c r="I45" s="609"/>
      <c r="J45" s="609"/>
      <c r="L45" s="228"/>
    </row>
    <row r="46" spans="1:12" ht="27.75" customHeight="1" x14ac:dyDescent="0.25">
      <c r="B46" s="609" t="s">
        <v>387</v>
      </c>
      <c r="C46" s="609"/>
      <c r="D46" s="609"/>
      <c r="E46" s="609"/>
      <c r="F46" s="609"/>
      <c r="G46" s="609"/>
      <c r="H46" s="609"/>
      <c r="I46" s="609"/>
      <c r="J46" s="609"/>
    </row>
    <row r="47" spans="1:12" ht="39.75" customHeight="1" x14ac:dyDescent="0.25">
      <c r="B47" s="609" t="s">
        <v>388</v>
      </c>
      <c r="C47" s="609"/>
      <c r="D47" s="609"/>
      <c r="E47" s="609"/>
      <c r="F47" s="609"/>
      <c r="G47" s="609"/>
      <c r="H47" s="609"/>
      <c r="I47" s="609"/>
      <c r="J47" s="609"/>
    </row>
    <row r="48" spans="1:12" ht="37.5" customHeight="1" x14ac:dyDescent="0.25">
      <c r="B48" s="595" t="s">
        <v>390</v>
      </c>
      <c r="C48" s="595"/>
      <c r="D48" s="595"/>
      <c r="E48" s="595"/>
      <c r="F48" s="595"/>
      <c r="G48" s="595"/>
      <c r="H48" s="595"/>
      <c r="I48" s="595"/>
      <c r="J48" s="595"/>
    </row>
    <row r="50" spans="2:2" x14ac:dyDescent="0.25">
      <c r="B50" s="109"/>
    </row>
  </sheetData>
  <sheetProtection algorithmName="SHA-512" hashValue="wNOkKUrlj+W9S2ZB80s7/f4dFV3fJq58tq0VR8XfyP9Q8cHSivuyRRG6LNe77ZJeK1BAFWyGaVWRs7DbvMqadg==" saltValue="Wah0OgJLEkGDd5/x137BFw==" spinCount="100000" sheet="1" selectLockedCells="1"/>
  <mergeCells count="71">
    <mergeCell ref="B47:J47"/>
    <mergeCell ref="B41:J41"/>
    <mergeCell ref="I28:J28"/>
    <mergeCell ref="I29:J29"/>
    <mergeCell ref="C31:F31"/>
    <mergeCell ref="C32:F32"/>
    <mergeCell ref="G32:G36"/>
    <mergeCell ref="C33:F33"/>
    <mergeCell ref="C34:F34"/>
    <mergeCell ref="C35:F35"/>
    <mergeCell ref="B45:J45"/>
    <mergeCell ref="B46:J46"/>
    <mergeCell ref="C39:F39"/>
    <mergeCell ref="C29:H29"/>
    <mergeCell ref="B44:J44"/>
    <mergeCell ref="C36:F36"/>
    <mergeCell ref="I19:J19"/>
    <mergeCell ref="I20:J20"/>
    <mergeCell ref="I21:J21"/>
    <mergeCell ref="C19:H19"/>
    <mergeCell ref="C20:H20"/>
    <mergeCell ref="C21:H21"/>
    <mergeCell ref="G37:G39"/>
    <mergeCell ref="C38:F38"/>
    <mergeCell ref="B42:J42"/>
    <mergeCell ref="B43:J43"/>
    <mergeCell ref="I24:J24"/>
    <mergeCell ref="I25:J25"/>
    <mergeCell ref="I26:J26"/>
    <mergeCell ref="I27:J27"/>
    <mergeCell ref="C37:F37"/>
    <mergeCell ref="C22:H22"/>
    <mergeCell ref="C23:H23"/>
    <mergeCell ref="C24:H24"/>
    <mergeCell ref="I22:J22"/>
    <mergeCell ref="I23:J23"/>
    <mergeCell ref="C10:H10"/>
    <mergeCell ref="C11:H11"/>
    <mergeCell ref="I6:J6"/>
    <mergeCell ref="I5:J5"/>
    <mergeCell ref="C5:H5"/>
    <mergeCell ref="C6:H6"/>
    <mergeCell ref="I7:J7"/>
    <mergeCell ref="I8:J8"/>
    <mergeCell ref="C18:H18"/>
    <mergeCell ref="B48:J48"/>
    <mergeCell ref="B2:J2"/>
    <mergeCell ref="C25:H25"/>
    <mergeCell ref="C26:H26"/>
    <mergeCell ref="C27:H27"/>
    <mergeCell ref="C28:H28"/>
    <mergeCell ref="B4:J4"/>
    <mergeCell ref="I9:J9"/>
    <mergeCell ref="C7:H7"/>
    <mergeCell ref="C8:H8"/>
    <mergeCell ref="C9:H9"/>
    <mergeCell ref="I18:J18"/>
    <mergeCell ref="I10:J10"/>
    <mergeCell ref="I11:J11"/>
    <mergeCell ref="I12:J12"/>
    <mergeCell ref="I16:J16"/>
    <mergeCell ref="I17:J17"/>
    <mergeCell ref="C12:H12"/>
    <mergeCell ref="I13:J13"/>
    <mergeCell ref="I14:J14"/>
    <mergeCell ref="I15:J15"/>
    <mergeCell ref="C13:H13"/>
    <mergeCell ref="C14:H14"/>
    <mergeCell ref="C15:H15"/>
    <mergeCell ref="C16:H16"/>
    <mergeCell ref="C17:H17"/>
  </mergeCells>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pageSetUpPr fitToPage="1"/>
  </sheetPr>
  <dimension ref="A1:L52"/>
  <sheetViews>
    <sheetView showGridLines="0" showRowColHeaders="0" workbookViewId="0">
      <selection activeCell="G18" sqref="G18"/>
    </sheetView>
  </sheetViews>
  <sheetFormatPr defaultColWidth="9.140625" defaultRowHeight="15" x14ac:dyDescent="0.25"/>
  <cols>
    <col min="1" max="1" width="1.85546875" style="50" customWidth="1"/>
    <col min="2" max="2" width="9.42578125" style="50" customWidth="1"/>
    <col min="3" max="3" width="16.7109375" style="50" customWidth="1"/>
    <col min="4" max="4" width="21.7109375" style="50" customWidth="1"/>
    <col min="5" max="5" width="11.42578125" style="50" customWidth="1"/>
    <col min="6" max="6" width="9.85546875" style="50" customWidth="1"/>
    <col min="7" max="7" width="7.140625" style="50" customWidth="1"/>
    <col min="8" max="8" width="10.28515625" style="50" customWidth="1"/>
    <col min="9" max="9" width="4" style="50" customWidth="1"/>
    <col min="10" max="16384" width="9.140625" style="50"/>
  </cols>
  <sheetData>
    <row r="1" spans="1:8" s="1" customFormat="1" ht="15" customHeight="1" thickBot="1" x14ac:dyDescent="0.3"/>
    <row r="2" spans="1:8" s="1" customFormat="1" ht="15" customHeight="1" thickBot="1" x14ac:dyDescent="0.3">
      <c r="B2" s="555" t="s">
        <v>321</v>
      </c>
      <c r="C2" s="556"/>
      <c r="D2" s="556"/>
      <c r="E2" s="556"/>
      <c r="F2" s="556"/>
      <c r="G2" s="556"/>
      <c r="H2" s="557"/>
    </row>
    <row r="3" spans="1:8" s="1" customFormat="1" ht="15" customHeight="1" thickBot="1" x14ac:dyDescent="0.3"/>
    <row r="4" spans="1:8" s="1" customFormat="1" ht="15" customHeight="1" x14ac:dyDescent="0.25">
      <c r="C4" s="633" t="s">
        <v>0</v>
      </c>
      <c r="D4" s="634"/>
      <c r="E4" s="637" t="s">
        <v>1</v>
      </c>
      <c r="F4" s="637" t="s">
        <v>2</v>
      </c>
      <c r="G4" s="637" t="s">
        <v>24</v>
      </c>
      <c r="H4" s="637" t="s">
        <v>5</v>
      </c>
    </row>
    <row r="5" spans="1:8" s="1" customFormat="1" ht="15" customHeight="1" thickBot="1" x14ac:dyDescent="0.3">
      <c r="B5" s="54"/>
      <c r="C5" s="635"/>
      <c r="D5" s="636"/>
      <c r="E5" s="638"/>
      <c r="F5" s="638"/>
      <c r="G5" s="638"/>
      <c r="H5" s="638"/>
    </row>
    <row r="6" spans="1:8" s="1" customFormat="1" ht="48" customHeight="1" x14ac:dyDescent="0.25">
      <c r="A6" s="2"/>
      <c r="B6" s="623" t="s">
        <v>300</v>
      </c>
      <c r="C6" s="364" t="s">
        <v>78</v>
      </c>
      <c r="D6" s="431"/>
      <c r="E6" s="626" t="s">
        <v>79</v>
      </c>
      <c r="F6" s="6">
        <v>10</v>
      </c>
      <c r="G6" s="55"/>
      <c r="H6" s="15">
        <f t="shared" ref="H6:H21" si="0">G6*F6</f>
        <v>0</v>
      </c>
    </row>
    <row r="7" spans="1:8" s="1" customFormat="1" ht="43.5" customHeight="1" x14ac:dyDescent="0.25">
      <c r="A7" s="2"/>
      <c r="B7" s="624"/>
      <c r="C7" s="364" t="s">
        <v>80</v>
      </c>
      <c r="D7" s="431"/>
      <c r="E7" s="626"/>
      <c r="F7" s="56">
        <v>6</v>
      </c>
      <c r="G7" s="57"/>
      <c r="H7" s="15">
        <f t="shared" si="0"/>
        <v>0</v>
      </c>
    </row>
    <row r="8" spans="1:8" s="1" customFormat="1" ht="30" customHeight="1" x14ac:dyDescent="0.25">
      <c r="A8" s="2"/>
      <c r="B8" s="624"/>
      <c r="C8" s="364" t="s">
        <v>81</v>
      </c>
      <c r="D8" s="431"/>
      <c r="E8" s="626"/>
      <c r="F8" s="56">
        <v>4</v>
      </c>
      <c r="G8" s="57"/>
      <c r="H8" s="15">
        <f t="shared" si="0"/>
        <v>0</v>
      </c>
    </row>
    <row r="9" spans="1:8" s="1" customFormat="1" ht="18" customHeight="1" x14ac:dyDescent="0.25">
      <c r="A9" s="2"/>
      <c r="B9" s="624"/>
      <c r="C9" s="627" t="s">
        <v>82</v>
      </c>
      <c r="D9" s="628"/>
      <c r="E9" s="626"/>
      <c r="F9" s="56">
        <v>3</v>
      </c>
      <c r="G9" s="14"/>
      <c r="H9" s="15">
        <f t="shared" si="0"/>
        <v>0</v>
      </c>
    </row>
    <row r="10" spans="1:8" s="1" customFormat="1" ht="18" customHeight="1" x14ac:dyDescent="0.25">
      <c r="A10" s="2"/>
      <c r="B10" s="624"/>
      <c r="C10" s="629" t="s">
        <v>306</v>
      </c>
      <c r="D10" s="58" t="s">
        <v>84</v>
      </c>
      <c r="E10" s="626"/>
      <c r="F10" s="12">
        <v>12</v>
      </c>
      <c r="G10" s="45"/>
      <c r="H10" s="15">
        <f t="shared" si="0"/>
        <v>0</v>
      </c>
    </row>
    <row r="11" spans="1:8" s="1" customFormat="1" ht="18" customHeight="1" x14ac:dyDescent="0.25">
      <c r="A11" s="2"/>
      <c r="B11" s="624"/>
      <c r="C11" s="629"/>
      <c r="D11" s="59" t="s">
        <v>85</v>
      </c>
      <c r="E11" s="626"/>
      <c r="F11" s="12">
        <v>6</v>
      </c>
      <c r="G11" s="14"/>
      <c r="H11" s="15">
        <f t="shared" si="0"/>
        <v>0</v>
      </c>
    </row>
    <row r="12" spans="1:8" s="1" customFormat="1" ht="18" customHeight="1" x14ac:dyDescent="0.25">
      <c r="A12" s="2"/>
      <c r="B12" s="624"/>
      <c r="C12" s="629"/>
      <c r="D12" s="58" t="s">
        <v>86</v>
      </c>
      <c r="E12" s="626"/>
      <c r="F12" s="12">
        <v>5</v>
      </c>
      <c r="G12" s="14"/>
      <c r="H12" s="23">
        <f t="shared" si="0"/>
        <v>0</v>
      </c>
    </row>
    <row r="13" spans="1:8" s="1" customFormat="1" ht="18" customHeight="1" x14ac:dyDescent="0.25">
      <c r="A13" s="2"/>
      <c r="B13" s="624"/>
      <c r="C13" s="629"/>
      <c r="D13" s="59" t="s">
        <v>87</v>
      </c>
      <c r="E13" s="626"/>
      <c r="F13" s="17">
        <v>4</v>
      </c>
      <c r="G13" s="14"/>
      <c r="H13" s="23">
        <f t="shared" si="0"/>
        <v>0</v>
      </c>
    </row>
    <row r="14" spans="1:8" s="1" customFormat="1" ht="42.75" customHeight="1" thickBot="1" x14ac:dyDescent="0.3">
      <c r="A14" s="2"/>
      <c r="B14" s="625"/>
      <c r="C14" s="365" t="s">
        <v>88</v>
      </c>
      <c r="D14" s="366"/>
      <c r="E14" s="24" t="s">
        <v>89</v>
      </c>
      <c r="F14" s="25">
        <v>2</v>
      </c>
      <c r="G14" s="14"/>
      <c r="H14" s="23">
        <f t="shared" si="0"/>
        <v>0</v>
      </c>
    </row>
    <row r="15" spans="1:8" s="1" customFormat="1" ht="18" customHeight="1" thickBot="1" x14ac:dyDescent="0.3">
      <c r="B15" s="623" t="s">
        <v>305</v>
      </c>
      <c r="C15" s="630" t="s">
        <v>307</v>
      </c>
      <c r="D15" s="60" t="s">
        <v>92</v>
      </c>
      <c r="E15" s="337" t="s">
        <v>308</v>
      </c>
      <c r="F15" s="6">
        <v>4</v>
      </c>
      <c r="G15" s="21"/>
      <c r="H15" s="9">
        <f t="shared" si="0"/>
        <v>0</v>
      </c>
    </row>
    <row r="16" spans="1:8" s="1" customFormat="1" ht="18" customHeight="1" thickBot="1" x14ac:dyDescent="0.3">
      <c r="B16" s="624"/>
      <c r="C16" s="379"/>
      <c r="D16" s="61" t="s">
        <v>89</v>
      </c>
      <c r="E16" s="338"/>
      <c r="F16" s="56">
        <v>1</v>
      </c>
      <c r="G16" s="62"/>
      <c r="H16" s="15">
        <f t="shared" si="0"/>
        <v>0</v>
      </c>
    </row>
    <row r="17" spans="2:12" s="1" customFormat="1" ht="18" customHeight="1" thickBot="1" x14ac:dyDescent="0.3">
      <c r="B17" s="624"/>
      <c r="C17" s="630" t="s">
        <v>273</v>
      </c>
      <c r="D17" s="60" t="s">
        <v>92</v>
      </c>
      <c r="E17" s="338"/>
      <c r="F17" s="56">
        <v>2</v>
      </c>
      <c r="G17" s="14"/>
      <c r="H17" s="15">
        <f t="shared" si="0"/>
        <v>0</v>
      </c>
    </row>
    <row r="18" spans="2:12" s="1" customFormat="1" ht="18" customHeight="1" thickBot="1" x14ac:dyDescent="0.3">
      <c r="B18" s="624"/>
      <c r="C18" s="379"/>
      <c r="D18" s="61" t="s">
        <v>89</v>
      </c>
      <c r="E18" s="447"/>
      <c r="F18" s="56">
        <v>1</v>
      </c>
      <c r="G18" s="14"/>
      <c r="H18" s="15">
        <f t="shared" si="0"/>
        <v>0</v>
      </c>
    </row>
    <row r="19" spans="2:12" s="1" customFormat="1" ht="34.5" customHeight="1" x14ac:dyDescent="0.25">
      <c r="B19" s="623" t="s">
        <v>301</v>
      </c>
      <c r="C19" s="631" t="s">
        <v>405</v>
      </c>
      <c r="D19" s="632"/>
      <c r="E19" s="177" t="s">
        <v>302</v>
      </c>
      <c r="F19" s="29">
        <v>8</v>
      </c>
      <c r="G19" s="40"/>
      <c r="H19" s="22">
        <f t="shared" si="0"/>
        <v>0</v>
      </c>
    </row>
    <row r="20" spans="2:12" s="1" customFormat="1" ht="35.25" customHeight="1" x14ac:dyDescent="0.25">
      <c r="B20" s="624"/>
      <c r="C20" s="506"/>
      <c r="D20" s="368"/>
      <c r="E20" s="10" t="s">
        <v>303</v>
      </c>
      <c r="F20" s="33">
        <v>1.5</v>
      </c>
      <c r="G20" s="14"/>
      <c r="H20" s="23">
        <f t="shared" si="0"/>
        <v>0</v>
      </c>
    </row>
    <row r="21" spans="2:12" s="1" customFormat="1" ht="27" customHeight="1" thickBot="1" x14ac:dyDescent="0.3">
      <c r="B21" s="625"/>
      <c r="C21" s="335" t="s">
        <v>406</v>
      </c>
      <c r="D21" s="336"/>
      <c r="E21" s="24" t="s">
        <v>304</v>
      </c>
      <c r="F21" s="25">
        <v>1</v>
      </c>
      <c r="G21" s="26"/>
      <c r="H21" s="20">
        <f t="shared" si="0"/>
        <v>0</v>
      </c>
    </row>
    <row r="22" spans="2:12" s="1" customFormat="1" ht="15" customHeight="1" x14ac:dyDescent="0.25">
      <c r="B22" s="65"/>
      <c r="E22" s="49"/>
      <c r="G22" s="66"/>
    </row>
    <row r="23" spans="2:12" s="1" customFormat="1" ht="15" customHeight="1" x14ac:dyDescent="0.25">
      <c r="B23" s="67" t="s">
        <v>103</v>
      </c>
      <c r="E23" s="49"/>
    </row>
    <row r="24" spans="2:12" s="1" customFormat="1" ht="37.5" customHeight="1" x14ac:dyDescent="0.25">
      <c r="B24" s="621" t="s">
        <v>104</v>
      </c>
      <c r="C24" s="621"/>
      <c r="D24" s="621"/>
      <c r="E24" s="621"/>
      <c r="F24" s="621"/>
      <c r="G24" s="621"/>
      <c r="H24" s="621"/>
    </row>
    <row r="25" spans="2:12" s="1" customFormat="1" ht="60.75" customHeight="1" x14ac:dyDescent="0.25">
      <c r="B25" s="621" t="s">
        <v>105</v>
      </c>
      <c r="C25" s="621"/>
      <c r="D25" s="621"/>
      <c r="E25" s="621"/>
      <c r="F25" s="621"/>
      <c r="G25" s="621"/>
      <c r="H25" s="621"/>
    </row>
    <row r="26" spans="2:12" s="1" customFormat="1" ht="39" customHeight="1" x14ac:dyDescent="0.25">
      <c r="B26" s="621" t="s">
        <v>408</v>
      </c>
      <c r="C26" s="621"/>
      <c r="D26" s="621"/>
      <c r="E26" s="621"/>
      <c r="F26" s="621"/>
      <c r="G26" s="621"/>
      <c r="H26" s="621"/>
    </row>
    <row r="27" spans="2:12" s="1" customFormat="1" ht="27" customHeight="1" x14ac:dyDescent="0.25">
      <c r="B27" s="621" t="s">
        <v>107</v>
      </c>
      <c r="C27" s="621"/>
      <c r="D27" s="621"/>
      <c r="E27" s="621"/>
      <c r="F27" s="621"/>
      <c r="G27" s="621"/>
      <c r="H27" s="621"/>
    </row>
    <row r="28" spans="2:12" s="1" customFormat="1" ht="58.5" customHeight="1" x14ac:dyDescent="0.25">
      <c r="B28" s="621" t="s">
        <v>401</v>
      </c>
      <c r="C28" s="621"/>
      <c r="D28" s="621"/>
      <c r="E28" s="621"/>
      <c r="F28" s="621"/>
      <c r="G28" s="621"/>
      <c r="H28" s="621"/>
    </row>
    <row r="29" spans="2:12" s="1" customFormat="1" ht="36" customHeight="1" x14ac:dyDescent="0.25">
      <c r="B29" s="621" t="s">
        <v>402</v>
      </c>
      <c r="C29" s="621"/>
      <c r="D29" s="621"/>
      <c r="E29" s="621"/>
      <c r="F29" s="621"/>
      <c r="G29" s="621"/>
      <c r="H29" s="621"/>
      <c r="L29" s="227"/>
    </row>
    <row r="30" spans="2:12" s="1" customFormat="1" ht="42.75" customHeight="1" x14ac:dyDescent="0.25">
      <c r="B30" s="621" t="s">
        <v>403</v>
      </c>
      <c r="C30" s="621"/>
      <c r="D30" s="621"/>
      <c r="E30" s="621"/>
      <c r="F30" s="621"/>
      <c r="G30" s="621"/>
      <c r="H30" s="621"/>
    </row>
    <row r="31" spans="2:12" s="1" customFormat="1" ht="53.25" customHeight="1" x14ac:dyDescent="0.25">
      <c r="B31" s="621" t="s">
        <v>404</v>
      </c>
      <c r="C31" s="621"/>
      <c r="D31" s="621"/>
      <c r="E31" s="621"/>
      <c r="F31" s="621"/>
      <c r="G31" s="621"/>
      <c r="H31" s="621"/>
    </row>
    <row r="32" spans="2:12" s="1" customFormat="1" ht="15" customHeight="1" x14ac:dyDescent="0.25">
      <c r="B32" s="622" t="s">
        <v>407</v>
      </c>
      <c r="C32" s="622"/>
      <c r="D32" s="622"/>
      <c r="E32" s="622"/>
      <c r="F32" s="622"/>
      <c r="G32" s="622"/>
      <c r="H32" s="622"/>
    </row>
    <row r="33" spans="2:9" s="1" customFormat="1" ht="15" customHeight="1" x14ac:dyDescent="0.25">
      <c r="B33" s="621" t="s">
        <v>111</v>
      </c>
      <c r="C33" s="621"/>
      <c r="D33" s="621"/>
      <c r="E33" s="621"/>
      <c r="F33" s="621"/>
      <c r="G33" s="621"/>
      <c r="H33" s="621"/>
    </row>
    <row r="34" spans="2:9" s="1" customFormat="1" ht="15" customHeight="1" x14ac:dyDescent="0.25">
      <c r="B34" s="621" t="s">
        <v>112</v>
      </c>
      <c r="C34" s="621"/>
      <c r="D34" s="621"/>
      <c r="E34" s="621"/>
      <c r="F34" s="621"/>
      <c r="G34" s="621"/>
      <c r="H34" s="621"/>
    </row>
    <row r="35" spans="2:9" s="1" customFormat="1" ht="15" customHeight="1" x14ac:dyDescent="0.25">
      <c r="B35" s="621" t="s">
        <v>113</v>
      </c>
      <c r="C35" s="621"/>
      <c r="D35" s="621"/>
      <c r="E35" s="621"/>
      <c r="F35" s="621"/>
      <c r="G35" s="621"/>
      <c r="H35" s="621"/>
    </row>
    <row r="36" spans="2:9" s="1" customFormat="1" ht="15" customHeight="1" x14ac:dyDescent="0.25">
      <c r="B36" s="621" t="s">
        <v>114</v>
      </c>
      <c r="C36" s="621"/>
      <c r="D36" s="621"/>
      <c r="E36" s="621"/>
      <c r="F36" s="621"/>
      <c r="G36" s="621"/>
      <c r="H36" s="621"/>
    </row>
    <row r="37" spans="2:9" s="1" customFormat="1" ht="30" customHeight="1" x14ac:dyDescent="0.25">
      <c r="B37" s="621" t="s">
        <v>431</v>
      </c>
      <c r="C37" s="621"/>
      <c r="D37" s="621"/>
      <c r="E37" s="621"/>
      <c r="F37" s="621"/>
      <c r="G37" s="621"/>
      <c r="H37" s="621"/>
    </row>
    <row r="38" spans="2:9" s="1" customFormat="1" ht="15" customHeight="1" x14ac:dyDescent="0.25">
      <c r="C38" s="30"/>
      <c r="D38" s="30"/>
      <c r="E38" s="30"/>
      <c r="F38" s="30"/>
      <c r="G38" s="30"/>
      <c r="H38" s="30"/>
      <c r="I38" s="30"/>
    </row>
    <row r="39" spans="2:9" s="1" customFormat="1" ht="15" customHeight="1" x14ac:dyDescent="0.25">
      <c r="C39" s="30"/>
      <c r="D39" s="30"/>
      <c r="E39" s="30"/>
      <c r="F39" s="30"/>
      <c r="G39" s="30"/>
      <c r="H39" s="30"/>
      <c r="I39" s="30"/>
    </row>
    <row r="40" spans="2:9" ht="31.5" customHeight="1" x14ac:dyDescent="0.25">
      <c r="C40" s="229"/>
      <c r="D40" s="229"/>
      <c r="E40" s="229"/>
      <c r="F40" s="229"/>
      <c r="G40" s="229"/>
      <c r="H40" s="229"/>
      <c r="I40" s="229"/>
    </row>
    <row r="41" spans="2:9" ht="20.100000000000001" customHeight="1" x14ac:dyDescent="0.25"/>
    <row r="42" spans="2:9" ht="20.100000000000001" customHeight="1" x14ac:dyDescent="0.25">
      <c r="B42" s="69"/>
      <c r="C42" s="70"/>
      <c r="D42" s="70"/>
      <c r="E42" s="70"/>
      <c r="F42" s="70"/>
    </row>
    <row r="43" spans="2:9" ht="20.100000000000001" customHeight="1" x14ac:dyDescent="0.25">
      <c r="B43" s="70"/>
      <c r="C43" s="69"/>
      <c r="D43" s="70"/>
      <c r="E43" s="70"/>
      <c r="F43" s="70"/>
    </row>
    <row r="44" spans="2:9" x14ac:dyDescent="0.25">
      <c r="B44" s="70"/>
      <c r="C44" s="69"/>
      <c r="D44" s="70"/>
      <c r="E44" s="70"/>
      <c r="F44" s="70"/>
    </row>
    <row r="46" spans="2:9" x14ac:dyDescent="0.25">
      <c r="G46" s="70"/>
    </row>
    <row r="47" spans="2:9" x14ac:dyDescent="0.25">
      <c r="G47" s="70"/>
    </row>
    <row r="48" spans="2:9" s="51" customFormat="1" ht="14.25" x14ac:dyDescent="0.25">
      <c r="G48" s="71"/>
    </row>
    <row r="49" spans="2:7" s="51" customFormat="1" ht="14.25" x14ac:dyDescent="0.25">
      <c r="B49" s="69"/>
      <c r="C49" s="69"/>
      <c r="D49" s="70"/>
      <c r="E49" s="70"/>
      <c r="F49" s="70"/>
      <c r="G49" s="70"/>
    </row>
    <row r="50" spans="2:7" s="51" customFormat="1" ht="14.25" x14ac:dyDescent="0.25">
      <c r="G50" s="70"/>
    </row>
    <row r="51" spans="2:7" s="51" customFormat="1" ht="14.25" x14ac:dyDescent="0.25">
      <c r="G51" s="70"/>
    </row>
    <row r="52" spans="2:7" s="51" customFormat="1" ht="14.25" x14ac:dyDescent="0.25">
      <c r="G52" s="70"/>
    </row>
  </sheetData>
  <sheetProtection algorithmName="SHA-512" hashValue="01wVsOH7WO7xvc3i240YX7rfdgVXgx7iUM8g/OGa3qhZxzMygW4sNW29wYNyecuJPkKKZvVRRTlIaL4nqHJ4kw==" saltValue="5SxM/Fs3feqC39P3y/19Dw==" spinCount="100000" sheet="1" selectLockedCells="1"/>
  <mergeCells count="35">
    <mergeCell ref="B2:H2"/>
    <mergeCell ref="C4:D5"/>
    <mergeCell ref="E4:E5"/>
    <mergeCell ref="F4:F5"/>
    <mergeCell ref="G4:G5"/>
    <mergeCell ref="H4:H5"/>
    <mergeCell ref="B24:H24"/>
    <mergeCell ref="B6:B14"/>
    <mergeCell ref="C6:D6"/>
    <mergeCell ref="E6:E13"/>
    <mergeCell ref="C7:D7"/>
    <mergeCell ref="C8:D8"/>
    <mergeCell ref="C9:D9"/>
    <mergeCell ref="C10:C13"/>
    <mergeCell ref="C14:D14"/>
    <mergeCell ref="B15:B18"/>
    <mergeCell ref="C15:C16"/>
    <mergeCell ref="E15:E18"/>
    <mergeCell ref="C17:C18"/>
    <mergeCell ref="B19:B21"/>
    <mergeCell ref="C19:D20"/>
    <mergeCell ref="C21:D21"/>
    <mergeCell ref="B25:H25"/>
    <mergeCell ref="B26:H26"/>
    <mergeCell ref="B27:H27"/>
    <mergeCell ref="B29:H29"/>
    <mergeCell ref="B37:H37"/>
    <mergeCell ref="B30:H30"/>
    <mergeCell ref="B31:H31"/>
    <mergeCell ref="B33:H33"/>
    <mergeCell ref="B34:H34"/>
    <mergeCell ref="B35:H35"/>
    <mergeCell ref="B36:H36"/>
    <mergeCell ref="B32:H32"/>
    <mergeCell ref="B28:H28"/>
  </mergeCells>
  <printOptions horizontalCentered="1"/>
  <pageMargins left="0.23622047244094491" right="0.23622047244094491" top="0.35433070866141736" bottom="0.35433070866141736"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pageSetUpPr fitToPage="1"/>
  </sheetPr>
  <dimension ref="B1:L69"/>
  <sheetViews>
    <sheetView showGridLines="0" showRowColHeaders="0" zoomScale="115" zoomScaleNormal="115" workbookViewId="0">
      <selection activeCell="G41" sqref="G41"/>
    </sheetView>
  </sheetViews>
  <sheetFormatPr defaultColWidth="9.140625" defaultRowHeight="15" x14ac:dyDescent="0.25"/>
  <cols>
    <col min="1" max="1" width="1.85546875" style="50" customWidth="1"/>
    <col min="2" max="2" width="9.42578125" style="50" customWidth="1"/>
    <col min="3" max="3" width="12.42578125" style="50" customWidth="1"/>
    <col min="4" max="4" width="43.42578125" style="50" bestFit="1" customWidth="1"/>
    <col min="5" max="5" width="7.28515625" style="50" customWidth="1"/>
    <col min="6" max="6" width="9.85546875" style="50" customWidth="1"/>
    <col min="7" max="7" width="8.28515625" style="50" customWidth="1"/>
    <col min="8" max="8" width="9.28515625" style="50" customWidth="1"/>
    <col min="9" max="9" width="10.42578125" style="50" customWidth="1"/>
    <col min="10" max="10" width="4" customWidth="1"/>
    <col min="11" max="16384" width="9.140625" style="50"/>
  </cols>
  <sheetData>
    <row r="1" spans="2:9" s="1" customFormat="1" ht="15" customHeight="1" thickBot="1" x14ac:dyDescent="0.3"/>
    <row r="2" spans="2:9" s="1" customFormat="1" ht="15" customHeight="1" thickBot="1" x14ac:dyDescent="0.3">
      <c r="B2" s="555" t="s">
        <v>382</v>
      </c>
      <c r="C2" s="556"/>
      <c r="D2" s="556"/>
      <c r="E2" s="556"/>
      <c r="F2" s="556"/>
      <c r="G2" s="556"/>
      <c r="H2" s="556"/>
      <c r="I2" s="557"/>
    </row>
    <row r="3" spans="2:9" s="1" customFormat="1" ht="15" customHeight="1" thickBot="1" x14ac:dyDescent="0.3"/>
    <row r="4" spans="2:9" s="1" customFormat="1" ht="20.100000000000001" customHeight="1" x14ac:dyDescent="0.25">
      <c r="B4" s="2"/>
      <c r="C4" s="639" t="s">
        <v>0</v>
      </c>
      <c r="D4" s="640"/>
      <c r="E4" s="643" t="s">
        <v>1</v>
      </c>
      <c r="F4" s="637" t="s">
        <v>2</v>
      </c>
      <c r="G4" s="633" t="s">
        <v>3</v>
      </c>
      <c r="H4" s="637" t="s">
        <v>4</v>
      </c>
      <c r="I4" s="637" t="s">
        <v>5</v>
      </c>
    </row>
    <row r="5" spans="2:9" s="1" customFormat="1" ht="43.5" customHeight="1" thickBot="1" x14ac:dyDescent="0.3">
      <c r="B5" s="3"/>
      <c r="C5" s="641"/>
      <c r="D5" s="642"/>
      <c r="E5" s="644"/>
      <c r="F5" s="638"/>
      <c r="G5" s="635"/>
      <c r="H5" s="638"/>
      <c r="I5" s="645"/>
    </row>
    <row r="6" spans="2:9" s="1" customFormat="1" ht="15" customHeight="1" x14ac:dyDescent="0.25">
      <c r="B6" s="646" t="s">
        <v>6</v>
      </c>
      <c r="C6" s="337" t="s">
        <v>7</v>
      </c>
      <c r="D6" s="4" t="s">
        <v>8</v>
      </c>
      <c r="E6" s="649" t="s">
        <v>9</v>
      </c>
      <c r="F6" s="6">
        <v>40</v>
      </c>
      <c r="G6" s="7"/>
      <c r="H6" s="8"/>
      <c r="I6" s="22">
        <f>IF(Total!$H$2="PF",H6*(G6/104),IF(Total!$H$2="PT",H6*(G6/52),""))</f>
        <v>0</v>
      </c>
    </row>
    <row r="7" spans="2:9" s="1" customFormat="1" ht="15" customHeight="1" x14ac:dyDescent="0.25">
      <c r="B7" s="647"/>
      <c r="C7" s="338"/>
      <c r="D7" s="10" t="s">
        <v>432</v>
      </c>
      <c r="E7" s="650"/>
      <c r="F7" s="12">
        <v>32</v>
      </c>
      <c r="G7" s="13"/>
      <c r="H7" s="14"/>
      <c r="I7" s="23">
        <f>IF(Total!$H$2="PF",H7*(G7/104),IF(Total!$H$2="PT",H7*(G7/52),""))</f>
        <v>0</v>
      </c>
    </row>
    <row r="8" spans="2:9" s="1" customFormat="1" ht="15" customHeight="1" thickBot="1" x14ac:dyDescent="0.3">
      <c r="B8" s="647"/>
      <c r="C8" s="338"/>
      <c r="D8" s="16" t="s">
        <v>11</v>
      </c>
      <c r="E8" s="650"/>
      <c r="F8" s="17">
        <v>28</v>
      </c>
      <c r="G8" s="18"/>
      <c r="H8" s="19"/>
      <c r="I8" s="20">
        <f>IF(Total!$H$2="PF",H8*(G8/104),IF(Total!$H$2="PT",H8*(G8/52),""))</f>
        <v>0</v>
      </c>
    </row>
    <row r="9" spans="2:9" s="1" customFormat="1" ht="15" customHeight="1" x14ac:dyDescent="0.25">
      <c r="B9" s="647"/>
      <c r="C9" s="651" t="s">
        <v>12</v>
      </c>
      <c r="D9" s="4" t="s">
        <v>13</v>
      </c>
      <c r="E9" s="650"/>
      <c r="F9" s="6">
        <v>16</v>
      </c>
      <c r="G9" s="21"/>
      <c r="H9" s="21"/>
      <c r="I9" s="34">
        <f>IF(Total!$H$2="PF",H9*(G9/104),IF(Total!$H$2="PT",H9*(G9/52),""))</f>
        <v>0</v>
      </c>
    </row>
    <row r="10" spans="2:9" s="1" customFormat="1" ht="15" customHeight="1" x14ac:dyDescent="0.25">
      <c r="B10" s="647"/>
      <c r="C10" s="652"/>
      <c r="D10" s="10" t="s">
        <v>14</v>
      </c>
      <c r="E10" s="650"/>
      <c r="F10" s="12">
        <v>12</v>
      </c>
      <c r="G10" s="14"/>
      <c r="H10" s="14"/>
      <c r="I10" s="23">
        <f>IF(Total!$H$2="PF",H10*(G10/104),IF(Total!$H$2="PT",H10*(G10/52),""))</f>
        <v>0</v>
      </c>
    </row>
    <row r="11" spans="2:9" s="1" customFormat="1" ht="15" customHeight="1" thickBot="1" x14ac:dyDescent="0.3">
      <c r="B11" s="647"/>
      <c r="C11" s="653"/>
      <c r="D11" s="24" t="s">
        <v>15</v>
      </c>
      <c r="E11" s="650"/>
      <c r="F11" s="25">
        <v>10</v>
      </c>
      <c r="G11" s="26"/>
      <c r="H11" s="26"/>
      <c r="I11" s="20">
        <f>IF(Total!$H$2="PF",H11*(G11/104),IF(Total!$H$2="PT",H11*(G11/52),""))</f>
        <v>0</v>
      </c>
    </row>
    <row r="12" spans="2:9" s="1" customFormat="1" ht="15" customHeight="1" x14ac:dyDescent="0.25">
      <c r="B12" s="647"/>
      <c r="C12" s="652" t="s">
        <v>16</v>
      </c>
      <c r="D12" s="6" t="s">
        <v>17</v>
      </c>
      <c r="E12" s="650"/>
      <c r="F12" s="6">
        <v>16</v>
      </c>
      <c r="G12" s="21"/>
      <c r="H12" s="21"/>
      <c r="I12" s="34">
        <f>IF(Total!$H$2="PF",H12*(G12/104),IF(Total!$H$2="PT",H12*(G12/52),""))</f>
        <v>0</v>
      </c>
    </row>
    <row r="13" spans="2:9" s="1" customFormat="1" ht="21.75" customHeight="1" x14ac:dyDescent="0.25">
      <c r="B13" s="647"/>
      <c r="C13" s="652"/>
      <c r="D13" s="12" t="s">
        <v>18</v>
      </c>
      <c r="E13" s="650"/>
      <c r="F13" s="12">
        <v>4</v>
      </c>
      <c r="G13" s="14"/>
      <c r="H13" s="14"/>
      <c r="I13" s="23">
        <f>IF(Total!$H$2="PF",H13*(G13/104),IF(Total!$H$2="PT",H13*(G13/52),""))</f>
        <v>0</v>
      </c>
    </row>
    <row r="14" spans="2:9" s="1" customFormat="1" ht="24" customHeight="1" x14ac:dyDescent="0.25">
      <c r="B14" s="647"/>
      <c r="C14" s="652"/>
      <c r="D14" s="10" t="s">
        <v>19</v>
      </c>
      <c r="E14" s="650"/>
      <c r="F14" s="12">
        <v>10</v>
      </c>
      <c r="G14" s="14"/>
      <c r="H14" s="14"/>
      <c r="I14" s="23">
        <f>IF(Total!$H$2="PF",H14*(G14/104),IF(Total!$H$2="PT",H14*(G14/52),""))</f>
        <v>0</v>
      </c>
    </row>
    <row r="15" spans="2:9" s="1" customFormat="1" ht="15" customHeight="1" x14ac:dyDescent="0.25">
      <c r="B15" s="647"/>
      <c r="C15" s="652"/>
      <c r="D15" s="12" t="s">
        <v>20</v>
      </c>
      <c r="E15" s="650"/>
      <c r="F15" s="12">
        <v>4</v>
      </c>
      <c r="G15" s="14"/>
      <c r="H15" s="14"/>
      <c r="I15" s="23">
        <f>IF(Total!$H$2="PF",H15*(G15/104),IF(Total!$H$2="PT",H15*(G15/52),""))</f>
        <v>0</v>
      </c>
    </row>
    <row r="16" spans="2:9" s="1" customFormat="1" ht="15" customHeight="1" x14ac:dyDescent="0.25">
      <c r="B16" s="647"/>
      <c r="C16" s="652"/>
      <c r="D16" s="12" t="s">
        <v>21</v>
      </c>
      <c r="E16" s="650"/>
      <c r="F16" s="12">
        <v>2</v>
      </c>
      <c r="G16" s="14"/>
      <c r="H16" s="14"/>
      <c r="I16" s="23">
        <f>IF(Total!$H$2="PF",H16*(G16/104),IF(Total!$H$2="PT",H16*(G16/52),""))</f>
        <v>0</v>
      </c>
    </row>
    <row r="17" spans="2:11" s="1" customFormat="1" ht="19.5" customHeight="1" x14ac:dyDescent="0.25">
      <c r="B17" s="647"/>
      <c r="C17" s="652"/>
      <c r="D17" s="12" t="s">
        <v>22</v>
      </c>
      <c r="E17" s="650"/>
      <c r="F17" s="12">
        <v>10</v>
      </c>
      <c r="G17" s="14"/>
      <c r="H17" s="14"/>
      <c r="I17" s="23">
        <f>IF(Total!$H$2="PF",H17*(G17/104),IF(Total!$H$2="PT",H17*(G17/52),""))</f>
        <v>0</v>
      </c>
    </row>
    <row r="18" spans="2:11" s="1" customFormat="1" ht="16.5" customHeight="1" thickBot="1" x14ac:dyDescent="0.3">
      <c r="B18" s="648"/>
      <c r="C18" s="653"/>
      <c r="D18" s="12" t="s">
        <v>23</v>
      </c>
      <c r="E18" s="347"/>
      <c r="F18" s="25">
        <v>6</v>
      </c>
      <c r="G18" s="26"/>
      <c r="H18" s="26"/>
      <c r="I18" s="20">
        <f>IF(Total!$H$2="PF",H18*(G18/104),IF(Total!$H$2="PT",H18*(G18/52),""))</f>
        <v>0</v>
      </c>
    </row>
    <row r="19" spans="2:11" s="1" customFormat="1" ht="15" customHeight="1" x14ac:dyDescent="0.25">
      <c r="B19" s="2"/>
      <c r="C19" s="639" t="s">
        <v>0</v>
      </c>
      <c r="D19" s="640"/>
      <c r="E19" s="643" t="s">
        <v>1</v>
      </c>
      <c r="F19" s="637" t="s">
        <v>2</v>
      </c>
      <c r="G19" s="633" t="s">
        <v>24</v>
      </c>
      <c r="H19" s="637" t="s">
        <v>25</v>
      </c>
      <c r="I19" s="637" t="s">
        <v>5</v>
      </c>
    </row>
    <row r="20" spans="2:11" s="1" customFormat="1" ht="15" customHeight="1" thickBot="1" x14ac:dyDescent="0.3">
      <c r="B20" s="3"/>
      <c r="C20" s="641"/>
      <c r="D20" s="642"/>
      <c r="E20" s="644"/>
      <c r="F20" s="638"/>
      <c r="G20" s="635"/>
      <c r="H20" s="638"/>
      <c r="I20" s="645"/>
    </row>
    <row r="21" spans="2:11" s="1" customFormat="1" ht="15" customHeight="1" x14ac:dyDescent="0.25">
      <c r="B21" s="623" t="s">
        <v>26</v>
      </c>
      <c r="C21" s="409" t="s">
        <v>27</v>
      </c>
      <c r="D21" s="410"/>
      <c r="E21" s="649" t="s">
        <v>28</v>
      </c>
      <c r="F21" s="27">
        <v>4</v>
      </c>
      <c r="G21" s="28"/>
      <c r="H21" s="29" t="s">
        <v>25</v>
      </c>
      <c r="I21" s="22">
        <f t="shared" ref="I21:I30" si="0">G21*F21</f>
        <v>0</v>
      </c>
      <c r="K21" s="30"/>
    </row>
    <row r="22" spans="2:11" s="1" customFormat="1" ht="15" customHeight="1" x14ac:dyDescent="0.25">
      <c r="B22" s="624"/>
      <c r="C22" s="606" t="s">
        <v>29</v>
      </c>
      <c r="D22" s="608"/>
      <c r="E22" s="650"/>
      <c r="F22" s="31">
        <v>2</v>
      </c>
      <c r="G22" s="32"/>
      <c r="H22" s="33" t="s">
        <v>25</v>
      </c>
      <c r="I22" s="34">
        <f t="shared" si="0"/>
        <v>0</v>
      </c>
      <c r="K22" s="30"/>
    </row>
    <row r="23" spans="2:11" s="1" customFormat="1" ht="15" customHeight="1" x14ac:dyDescent="0.25">
      <c r="B23" s="624"/>
      <c r="C23" s="351" t="s">
        <v>30</v>
      </c>
      <c r="D23" s="352"/>
      <c r="E23" s="650"/>
      <c r="F23" s="31">
        <v>0.5</v>
      </c>
      <c r="G23" s="32"/>
      <c r="H23" s="33" t="s">
        <v>25</v>
      </c>
      <c r="I23" s="34">
        <f t="shared" si="0"/>
        <v>0</v>
      </c>
      <c r="K23" s="30"/>
    </row>
    <row r="24" spans="2:11" s="1" customFormat="1" ht="24.95" customHeight="1" x14ac:dyDescent="0.25">
      <c r="B24" s="624"/>
      <c r="C24" s="351" t="s">
        <v>31</v>
      </c>
      <c r="D24" s="352"/>
      <c r="E24" s="650"/>
      <c r="F24" s="35">
        <v>1</v>
      </c>
      <c r="G24" s="32"/>
      <c r="H24" s="33" t="s">
        <v>25</v>
      </c>
      <c r="I24" s="23">
        <f t="shared" si="0"/>
        <v>0</v>
      </c>
      <c r="K24" s="30"/>
    </row>
    <row r="25" spans="2:11" s="1" customFormat="1" ht="24.95" customHeight="1" x14ac:dyDescent="0.25">
      <c r="B25" s="624"/>
      <c r="C25" s="351" t="s">
        <v>32</v>
      </c>
      <c r="D25" s="352"/>
      <c r="E25" s="650"/>
      <c r="F25" s="36">
        <v>1</v>
      </c>
      <c r="G25" s="32"/>
      <c r="H25" s="33" t="s">
        <v>25</v>
      </c>
      <c r="I25" s="15">
        <f t="shared" si="0"/>
        <v>0</v>
      </c>
      <c r="K25" s="30"/>
    </row>
    <row r="26" spans="2:11" s="1" customFormat="1" ht="24.95" customHeight="1" thickBot="1" x14ac:dyDescent="0.3">
      <c r="B26" s="625"/>
      <c r="C26" s="343" t="s">
        <v>33</v>
      </c>
      <c r="D26" s="344"/>
      <c r="E26" s="650"/>
      <c r="F26" s="36">
        <v>0.25</v>
      </c>
      <c r="G26" s="37"/>
      <c r="H26" s="25" t="s">
        <v>25</v>
      </c>
      <c r="I26" s="15">
        <f t="shared" si="0"/>
        <v>0</v>
      </c>
      <c r="K26" s="30"/>
    </row>
    <row r="27" spans="2:11" s="1" customFormat="1" ht="22.5" customHeight="1" thickBot="1" x14ac:dyDescent="0.3">
      <c r="B27" s="623" t="s">
        <v>34</v>
      </c>
      <c r="C27" s="409" t="s">
        <v>35</v>
      </c>
      <c r="D27" s="410"/>
      <c r="E27" s="432" t="s">
        <v>36</v>
      </c>
      <c r="F27" s="6">
        <v>1</v>
      </c>
      <c r="G27" s="21"/>
      <c r="H27" s="33" t="s">
        <v>25</v>
      </c>
      <c r="I27" s="22">
        <f t="shared" si="0"/>
        <v>0</v>
      </c>
      <c r="K27" s="30"/>
    </row>
    <row r="28" spans="2:11" s="1" customFormat="1" ht="20.25" customHeight="1" thickBot="1" x14ac:dyDescent="0.3">
      <c r="B28" s="624"/>
      <c r="C28" s="409" t="s">
        <v>37</v>
      </c>
      <c r="D28" s="410"/>
      <c r="E28" s="433"/>
      <c r="F28" s="12">
        <v>2</v>
      </c>
      <c r="G28" s="14"/>
      <c r="H28" s="33" t="s">
        <v>25</v>
      </c>
      <c r="I28" s="23">
        <f t="shared" si="0"/>
        <v>0</v>
      </c>
      <c r="K28" s="30"/>
    </row>
    <row r="29" spans="2:11" s="1" customFormat="1" ht="21.75" customHeight="1" thickBot="1" x14ac:dyDescent="0.3">
      <c r="B29" s="625"/>
      <c r="C29" s="409" t="s">
        <v>38</v>
      </c>
      <c r="D29" s="410"/>
      <c r="E29" s="433"/>
      <c r="F29" s="25">
        <v>3</v>
      </c>
      <c r="G29" s="26"/>
      <c r="H29" s="25" t="s">
        <v>25</v>
      </c>
      <c r="I29" s="20">
        <f t="shared" si="0"/>
        <v>0</v>
      </c>
    </row>
    <row r="30" spans="2:11" s="1" customFormat="1" ht="15" customHeight="1" x14ac:dyDescent="0.25">
      <c r="B30" s="623" t="s">
        <v>39</v>
      </c>
      <c r="C30" s="614" t="s">
        <v>40</v>
      </c>
      <c r="D30" s="616"/>
      <c r="E30" s="432" t="s">
        <v>41</v>
      </c>
      <c r="F30" s="39">
        <v>0.1</v>
      </c>
      <c r="G30" s="40"/>
      <c r="H30" s="5" t="s">
        <v>25</v>
      </c>
      <c r="I30" s="9">
        <f t="shared" si="0"/>
        <v>0</v>
      </c>
      <c r="K30" s="30"/>
    </row>
    <row r="31" spans="2:11" s="1" customFormat="1" ht="24.95" customHeight="1" x14ac:dyDescent="0.25">
      <c r="B31" s="624"/>
      <c r="C31" s="460" t="s">
        <v>42</v>
      </c>
      <c r="D31" s="462"/>
      <c r="E31" s="433"/>
      <c r="F31" s="41">
        <v>0.15</v>
      </c>
      <c r="G31" s="42"/>
      <c r="H31" s="17" t="s">
        <v>25</v>
      </c>
      <c r="I31" s="23">
        <f t="shared" ref="I31:I42" si="1">G31*F31</f>
        <v>0</v>
      </c>
      <c r="K31" s="30"/>
    </row>
    <row r="32" spans="2:11" s="1" customFormat="1" ht="15" customHeight="1" x14ac:dyDescent="0.25">
      <c r="B32" s="624"/>
      <c r="C32" s="351" t="s">
        <v>43</v>
      </c>
      <c r="D32" s="352"/>
      <c r="E32" s="433"/>
      <c r="F32" s="43">
        <v>0.5</v>
      </c>
      <c r="G32" s="42"/>
      <c r="H32" s="17" t="s">
        <v>25</v>
      </c>
      <c r="I32" s="23">
        <f t="shared" si="1"/>
        <v>0</v>
      </c>
      <c r="K32" s="30"/>
    </row>
    <row r="33" spans="2:12" s="1" customFormat="1" ht="15" customHeight="1" x14ac:dyDescent="0.25">
      <c r="B33" s="624"/>
      <c r="C33" s="351" t="s">
        <v>44</v>
      </c>
      <c r="D33" s="654"/>
      <c r="E33" s="433"/>
      <c r="F33" s="43">
        <v>0.2</v>
      </c>
      <c r="G33" s="14"/>
      <c r="H33" s="12" t="s">
        <v>25</v>
      </c>
      <c r="I33" s="44">
        <f t="shared" si="1"/>
        <v>0</v>
      </c>
      <c r="K33" s="30"/>
    </row>
    <row r="34" spans="2:12" s="1" customFormat="1" ht="15" customHeight="1" x14ac:dyDescent="0.25">
      <c r="B34" s="624"/>
      <c r="C34" s="460" t="s">
        <v>45</v>
      </c>
      <c r="D34" s="462"/>
      <c r="E34" s="433"/>
      <c r="F34" s="43">
        <v>0.25</v>
      </c>
      <c r="G34" s="14"/>
      <c r="H34" s="12" t="s">
        <v>25</v>
      </c>
      <c r="I34" s="15">
        <f t="shared" si="1"/>
        <v>0</v>
      </c>
      <c r="K34" s="30"/>
    </row>
    <row r="35" spans="2:12" s="1" customFormat="1" ht="15" customHeight="1" x14ac:dyDescent="0.25">
      <c r="B35" s="624"/>
      <c r="C35" s="460" t="s">
        <v>46</v>
      </c>
      <c r="D35" s="462"/>
      <c r="E35" s="433"/>
      <c r="F35" s="41">
        <v>0.25</v>
      </c>
      <c r="G35" s="45"/>
      <c r="H35" s="12" t="s">
        <v>25</v>
      </c>
      <c r="I35" s="23">
        <f t="shared" si="1"/>
        <v>0</v>
      </c>
      <c r="K35" s="30"/>
      <c r="L35" s="46"/>
    </row>
    <row r="36" spans="2:12" s="1" customFormat="1" ht="15" customHeight="1" thickBot="1" x14ac:dyDescent="0.3">
      <c r="B36" s="625"/>
      <c r="C36" s="655" t="s">
        <v>47</v>
      </c>
      <c r="D36" s="656"/>
      <c r="E36" s="434"/>
      <c r="F36" s="47">
        <v>0.5</v>
      </c>
      <c r="G36" s="42"/>
      <c r="H36" s="25" t="s">
        <v>25</v>
      </c>
      <c r="I36" s="34">
        <f t="shared" si="1"/>
        <v>0</v>
      </c>
      <c r="K36" s="30"/>
    </row>
    <row r="37" spans="2:12" s="1" customFormat="1" ht="15" customHeight="1" x14ac:dyDescent="0.25">
      <c r="B37" s="623" t="s">
        <v>48</v>
      </c>
      <c r="C37" s="409" t="s">
        <v>49</v>
      </c>
      <c r="D37" s="410"/>
      <c r="E37" s="432" t="s">
        <v>28</v>
      </c>
      <c r="F37" s="6">
        <v>2</v>
      </c>
      <c r="G37" s="21"/>
      <c r="H37" s="6" t="s">
        <v>25</v>
      </c>
      <c r="I37" s="22">
        <f t="shared" si="1"/>
        <v>0</v>
      </c>
      <c r="K37" s="30"/>
    </row>
    <row r="38" spans="2:12" s="1" customFormat="1" ht="15" customHeight="1" x14ac:dyDescent="0.25">
      <c r="B38" s="624"/>
      <c r="C38" s="351" t="s">
        <v>50</v>
      </c>
      <c r="D38" s="352"/>
      <c r="E38" s="433"/>
      <c r="F38" s="12">
        <v>3</v>
      </c>
      <c r="G38" s="14"/>
      <c r="H38" s="12" t="s">
        <v>25</v>
      </c>
      <c r="I38" s="23">
        <f t="shared" si="1"/>
        <v>0</v>
      </c>
      <c r="K38" s="30"/>
    </row>
    <row r="39" spans="2:12" s="1" customFormat="1" ht="15" customHeight="1" x14ac:dyDescent="0.25">
      <c r="B39" s="624"/>
      <c r="C39" s="351" t="s">
        <v>51</v>
      </c>
      <c r="D39" s="352"/>
      <c r="E39" s="433"/>
      <c r="F39" s="12">
        <v>4</v>
      </c>
      <c r="G39" s="14"/>
      <c r="H39" s="12" t="s">
        <v>25</v>
      </c>
      <c r="I39" s="44">
        <f t="shared" si="1"/>
        <v>0</v>
      </c>
      <c r="K39" s="30"/>
    </row>
    <row r="40" spans="2:12" s="1" customFormat="1" ht="15" customHeight="1" x14ac:dyDescent="0.25">
      <c r="B40" s="624"/>
      <c r="C40" s="351" t="s">
        <v>52</v>
      </c>
      <c r="D40" s="352"/>
      <c r="E40" s="433"/>
      <c r="F40" s="12">
        <v>5</v>
      </c>
      <c r="G40" s="14"/>
      <c r="H40" s="12" t="s">
        <v>25</v>
      </c>
      <c r="I40" s="15">
        <f t="shared" si="1"/>
        <v>0</v>
      </c>
      <c r="K40" s="30"/>
    </row>
    <row r="41" spans="2:12" s="1" customFormat="1" ht="15" customHeight="1" x14ac:dyDescent="0.25">
      <c r="B41" s="624"/>
      <c r="C41" s="351" t="s">
        <v>53</v>
      </c>
      <c r="D41" s="352"/>
      <c r="E41" s="433"/>
      <c r="F41" s="12">
        <v>4</v>
      </c>
      <c r="G41" s="14"/>
      <c r="H41" s="12" t="s">
        <v>25</v>
      </c>
      <c r="I41" s="23">
        <f t="shared" si="1"/>
        <v>0</v>
      </c>
      <c r="K41" s="30"/>
    </row>
    <row r="42" spans="2:12" s="1" customFormat="1" ht="15" customHeight="1" thickBot="1" x14ac:dyDescent="0.3">
      <c r="B42" s="625"/>
      <c r="C42" s="463" t="s">
        <v>54</v>
      </c>
      <c r="D42" s="465"/>
      <c r="E42" s="433"/>
      <c r="F42" s="25">
        <v>3</v>
      </c>
      <c r="G42" s="26"/>
      <c r="H42" s="25" t="s">
        <v>25</v>
      </c>
      <c r="I42" s="34">
        <f t="shared" si="1"/>
        <v>0</v>
      </c>
      <c r="K42" s="30"/>
    </row>
    <row r="43" spans="2:12" s="1" customFormat="1" ht="20.100000000000001" customHeight="1" x14ac:dyDescent="0.25">
      <c r="B43" s="2"/>
      <c r="C43" s="639" t="s">
        <v>0</v>
      </c>
      <c r="D43" s="640"/>
      <c r="E43" s="643" t="s">
        <v>1</v>
      </c>
      <c r="F43" s="637" t="s">
        <v>2</v>
      </c>
      <c r="G43" s="633" t="s">
        <v>3</v>
      </c>
      <c r="H43" s="637" t="s">
        <v>55</v>
      </c>
      <c r="I43" s="637" t="s">
        <v>5</v>
      </c>
    </row>
    <row r="44" spans="2:12" s="1" customFormat="1" ht="20.100000000000001" customHeight="1" thickBot="1" x14ac:dyDescent="0.3">
      <c r="B44" s="3"/>
      <c r="C44" s="641"/>
      <c r="D44" s="642"/>
      <c r="E44" s="644"/>
      <c r="F44" s="638"/>
      <c r="G44" s="635"/>
      <c r="H44" s="638"/>
      <c r="I44" s="645"/>
    </row>
    <row r="45" spans="2:12" s="1" customFormat="1" ht="32.25" customHeight="1" x14ac:dyDescent="0.25">
      <c r="B45" s="623" t="s">
        <v>56</v>
      </c>
      <c r="C45" s="520" t="s">
        <v>57</v>
      </c>
      <c r="D45" s="521"/>
      <c r="E45" s="337"/>
      <c r="F45" s="6">
        <v>40</v>
      </c>
      <c r="G45" s="21"/>
      <c r="H45" s="21"/>
      <c r="I45" s="22">
        <f>IF(Total!$H$2="PF",H45*(G45/104),IF(Total!$H$2="PT",H45*(G45/52),""))</f>
        <v>0</v>
      </c>
    </row>
    <row r="46" spans="2:12" s="1" customFormat="1" ht="28.5" customHeight="1" thickBot="1" x14ac:dyDescent="0.3">
      <c r="B46" s="625"/>
      <c r="C46" s="657" t="s">
        <v>58</v>
      </c>
      <c r="D46" s="658"/>
      <c r="E46" s="338"/>
      <c r="F46" s="11">
        <v>40</v>
      </c>
      <c r="G46" s="45"/>
      <c r="H46" s="26"/>
      <c r="I46" s="20">
        <f>IF(Total!$H$2="PF",H46*(G46/104),IF(Total!$H$2="PT",H46*(G46/52),""))</f>
        <v>0</v>
      </c>
    </row>
    <row r="47" spans="2:12" s="1" customFormat="1" ht="38.25" customHeight="1" x14ac:dyDescent="0.25">
      <c r="B47" s="623" t="s">
        <v>59</v>
      </c>
      <c r="C47" s="631" t="s">
        <v>60</v>
      </c>
      <c r="D47" s="632"/>
      <c r="E47" s="4" t="s">
        <v>361</v>
      </c>
      <c r="F47" s="6">
        <v>0.1</v>
      </c>
      <c r="G47" s="21"/>
      <c r="H47" s="56" t="s">
        <v>25</v>
      </c>
      <c r="I47" s="22">
        <f>F47*G47</f>
        <v>0</v>
      </c>
    </row>
    <row r="48" spans="2:12" s="1" customFormat="1" ht="42.75" customHeight="1" thickBot="1" x14ac:dyDescent="0.3">
      <c r="B48" s="625"/>
      <c r="C48" s="657"/>
      <c r="D48" s="658"/>
      <c r="E48" s="25" t="s">
        <v>62</v>
      </c>
      <c r="F48" s="25">
        <v>0.05</v>
      </c>
      <c r="G48" s="26"/>
      <c r="H48" s="25" t="s">
        <v>25</v>
      </c>
      <c r="I48" s="20">
        <f>F48*G48</f>
        <v>0</v>
      </c>
    </row>
    <row r="49" spans="2:9" s="1" customFormat="1" ht="13.5" customHeight="1" x14ac:dyDescent="0.25">
      <c r="B49" s="48"/>
      <c r="C49" s="49"/>
      <c r="D49" s="49"/>
      <c r="E49" s="49"/>
    </row>
    <row r="50" spans="2:9" ht="27" customHeight="1" x14ac:dyDescent="0.25">
      <c r="B50" s="621" t="s">
        <v>63</v>
      </c>
      <c r="C50" s="621"/>
      <c r="D50" s="621"/>
      <c r="E50" s="621"/>
      <c r="F50" s="621"/>
      <c r="G50" s="621"/>
      <c r="H50" s="621"/>
      <c r="I50" s="621"/>
    </row>
    <row r="51" spans="2:9" ht="24" customHeight="1" x14ac:dyDescent="0.25">
      <c r="B51" s="621" t="s">
        <v>64</v>
      </c>
      <c r="C51" s="621"/>
      <c r="D51" s="621"/>
      <c r="E51" s="621"/>
      <c r="F51" s="621"/>
      <c r="G51" s="621"/>
      <c r="H51" s="621"/>
      <c r="I51" s="621"/>
    </row>
    <row r="52" spans="2:9" ht="16.5" customHeight="1" x14ac:dyDescent="0.25">
      <c r="B52" s="621" t="s">
        <v>65</v>
      </c>
      <c r="C52" s="621"/>
      <c r="D52" s="621"/>
      <c r="E52" s="621"/>
      <c r="F52" s="621"/>
      <c r="G52" s="621"/>
      <c r="H52" s="621"/>
      <c r="I52" s="621"/>
    </row>
    <row r="53" spans="2:9" x14ac:dyDescent="0.25">
      <c r="B53" s="621" t="s">
        <v>66</v>
      </c>
      <c r="C53" s="621"/>
      <c r="D53" s="621"/>
      <c r="E53" s="621"/>
      <c r="F53" s="621"/>
      <c r="G53" s="621"/>
      <c r="H53" s="621"/>
      <c r="I53" s="621"/>
    </row>
    <row r="54" spans="2:9" s="51" customFormat="1" ht="34.5" customHeight="1" x14ac:dyDescent="0.25">
      <c r="B54" s="621" t="s">
        <v>67</v>
      </c>
      <c r="C54" s="621"/>
      <c r="D54" s="621"/>
      <c r="E54" s="621"/>
      <c r="F54" s="621"/>
      <c r="G54" s="621"/>
      <c r="H54" s="621"/>
      <c r="I54" s="621"/>
    </row>
    <row r="55" spans="2:9" s="51" customFormat="1" ht="15" customHeight="1" x14ac:dyDescent="0.25">
      <c r="B55" s="621" t="s">
        <v>68</v>
      </c>
      <c r="C55" s="621"/>
      <c r="D55" s="621"/>
      <c r="E55" s="621"/>
      <c r="F55" s="621"/>
      <c r="G55" s="621"/>
      <c r="H55" s="621"/>
      <c r="I55" s="621"/>
    </row>
    <row r="56" spans="2:9" s="51" customFormat="1" ht="15" customHeight="1" x14ac:dyDescent="0.25">
      <c r="B56" s="621" t="s">
        <v>69</v>
      </c>
      <c r="C56" s="621"/>
      <c r="D56" s="621"/>
      <c r="E56" s="621"/>
      <c r="F56" s="621"/>
      <c r="G56" s="621"/>
      <c r="H56" s="621"/>
      <c r="I56" s="621"/>
    </row>
    <row r="57" spans="2:9" s="51" customFormat="1" ht="15" customHeight="1" x14ac:dyDescent="0.25">
      <c r="B57" s="621" t="s">
        <v>70</v>
      </c>
      <c r="C57" s="621"/>
      <c r="D57" s="621"/>
      <c r="E57" s="621"/>
      <c r="F57" s="621"/>
      <c r="G57" s="621"/>
      <c r="H57" s="621"/>
      <c r="I57" s="621"/>
    </row>
    <row r="58" spans="2:9" ht="37.5" customHeight="1" x14ac:dyDescent="0.25">
      <c r="B58" s="621" t="s">
        <v>71</v>
      </c>
      <c r="C58" s="621"/>
      <c r="D58" s="621"/>
      <c r="E58" s="621"/>
      <c r="F58" s="621"/>
      <c r="G58" s="621"/>
      <c r="H58" s="621"/>
      <c r="I58" s="621"/>
    </row>
    <row r="59" spans="2:9" ht="28.5" customHeight="1" x14ac:dyDescent="0.25">
      <c r="B59" s="621" t="s">
        <v>72</v>
      </c>
      <c r="C59" s="621"/>
      <c r="D59" s="621"/>
      <c r="E59" s="621"/>
      <c r="F59" s="621"/>
      <c r="G59" s="621"/>
      <c r="H59" s="621"/>
      <c r="I59" s="621"/>
    </row>
    <row r="60" spans="2:9" ht="26.25" customHeight="1" x14ac:dyDescent="0.25">
      <c r="B60" s="621" t="s">
        <v>73</v>
      </c>
      <c r="C60" s="621"/>
      <c r="D60" s="621"/>
      <c r="E60" s="621"/>
      <c r="F60" s="621"/>
      <c r="G60" s="621"/>
      <c r="H60" s="621"/>
      <c r="I60" s="621"/>
    </row>
    <row r="61" spans="2:9" ht="55.5" customHeight="1" x14ac:dyDescent="0.25">
      <c r="B61" s="621" t="s">
        <v>74</v>
      </c>
      <c r="C61" s="621"/>
      <c r="D61" s="621"/>
      <c r="E61" s="621"/>
      <c r="F61" s="621"/>
      <c r="G61" s="621"/>
      <c r="H61" s="621"/>
      <c r="I61" s="621"/>
    </row>
    <row r="62" spans="2:9" ht="36.75" customHeight="1" x14ac:dyDescent="0.25">
      <c r="B62" s="621" t="s">
        <v>75</v>
      </c>
      <c r="C62" s="621"/>
      <c r="D62" s="621"/>
      <c r="E62" s="621"/>
      <c r="F62" s="621"/>
      <c r="G62" s="621"/>
      <c r="H62" s="621"/>
      <c r="I62" s="621"/>
    </row>
    <row r="63" spans="2:9" ht="36.75" customHeight="1" x14ac:dyDescent="0.25">
      <c r="B63" s="621" t="s">
        <v>76</v>
      </c>
      <c r="C63" s="621"/>
      <c r="D63" s="621"/>
      <c r="E63" s="621"/>
      <c r="F63" s="621"/>
      <c r="G63" s="621"/>
      <c r="H63" s="621"/>
      <c r="I63" s="621"/>
    </row>
    <row r="64" spans="2:9" x14ac:dyDescent="0.25">
      <c r="B64" s="52"/>
    </row>
    <row r="65" spans="2:2" x14ac:dyDescent="0.25">
      <c r="B65" s="52"/>
    </row>
    <row r="66" spans="2:2" x14ac:dyDescent="0.25">
      <c r="B66" s="52"/>
    </row>
    <row r="67" spans="2:2" x14ac:dyDescent="0.25">
      <c r="B67" s="53"/>
    </row>
    <row r="68" spans="2:2" x14ac:dyDescent="0.25">
      <c r="B68" s="53"/>
    </row>
    <row r="69" spans="2:2" x14ac:dyDescent="0.25">
      <c r="B69" s="53"/>
    </row>
  </sheetData>
  <sheetProtection algorithmName="SHA-512" hashValue="tKrbtk1zX20HadDypVaQxLd8tmmsgwriLpHemeUEUOLvyeDivH22ENIbhtV7GivG8yt6uIEiIXfXKk8SWweM2w==" saltValue="HyMC/2HfuG30RRD47lZfHg==" spinCount="100000" sheet="1" selectLockedCells="1"/>
  <mergeCells count="74">
    <mergeCell ref="B62:I62"/>
    <mergeCell ref="B63:I63"/>
    <mergeCell ref="B56:I56"/>
    <mergeCell ref="B57:I57"/>
    <mergeCell ref="B58:I58"/>
    <mergeCell ref="B59:I59"/>
    <mergeCell ref="B60:I60"/>
    <mergeCell ref="B61:I61"/>
    <mergeCell ref="B55:I55"/>
    <mergeCell ref="B45:B46"/>
    <mergeCell ref="C45:D45"/>
    <mergeCell ref="E45:E46"/>
    <mergeCell ref="C46:D46"/>
    <mergeCell ref="B47:B48"/>
    <mergeCell ref="C47:D48"/>
    <mergeCell ref="B50:I50"/>
    <mergeCell ref="B51:I51"/>
    <mergeCell ref="B52:I52"/>
    <mergeCell ref="H43:H44"/>
    <mergeCell ref="B53:I53"/>
    <mergeCell ref="B54:I54"/>
    <mergeCell ref="I43:I44"/>
    <mergeCell ref="B37:B42"/>
    <mergeCell ref="C37:D37"/>
    <mergeCell ref="E37:E42"/>
    <mergeCell ref="C38:D38"/>
    <mergeCell ref="C39:D39"/>
    <mergeCell ref="C40:D40"/>
    <mergeCell ref="C41:D41"/>
    <mergeCell ref="C42:D42"/>
    <mergeCell ref="C43:D44"/>
    <mergeCell ref="E43:E44"/>
    <mergeCell ref="F43:F44"/>
    <mergeCell ref="G43:G44"/>
    <mergeCell ref="B30:B36"/>
    <mergeCell ref="C30:D30"/>
    <mergeCell ref="E30:E36"/>
    <mergeCell ref="C31:D31"/>
    <mergeCell ref="C32:D32"/>
    <mergeCell ref="C33:D33"/>
    <mergeCell ref="C34:D34"/>
    <mergeCell ref="C35:D35"/>
    <mergeCell ref="C36:D36"/>
    <mergeCell ref="B27:B29"/>
    <mergeCell ref="C27:D27"/>
    <mergeCell ref="E27:E29"/>
    <mergeCell ref="C28:D28"/>
    <mergeCell ref="C29:D29"/>
    <mergeCell ref="G19:G20"/>
    <mergeCell ref="H19:H20"/>
    <mergeCell ref="I19:I20"/>
    <mergeCell ref="B21:B26"/>
    <mergeCell ref="C21:D21"/>
    <mergeCell ref="E21:E26"/>
    <mergeCell ref="C22:D22"/>
    <mergeCell ref="C23:D23"/>
    <mergeCell ref="C24:D24"/>
    <mergeCell ref="C19:D20"/>
    <mergeCell ref="F19:F20"/>
    <mergeCell ref="E19:E20"/>
    <mergeCell ref="C25:D25"/>
    <mergeCell ref="C26:D26"/>
    <mergeCell ref="B6:B18"/>
    <mergeCell ref="C6:C8"/>
    <mergeCell ref="E6:E18"/>
    <mergeCell ref="C9:C11"/>
    <mergeCell ref="C12:C18"/>
    <mergeCell ref="B2:I2"/>
    <mergeCell ref="C4:D5"/>
    <mergeCell ref="E4:E5"/>
    <mergeCell ref="F4:F5"/>
    <mergeCell ref="G4:G5"/>
    <mergeCell ref="H4:H5"/>
    <mergeCell ref="I4:I5"/>
  </mergeCells>
  <dataValidations count="17">
    <dataValidation type="whole" allowBlank="1" showInputMessage="1" showErrorMessage="1" errorTitle="Atenção" error="O período de 24 meses da avaliação corresponde a 104 semanas." promptTitle="Nº de semanas" prompt="Preencha com a quantidade de semanas cursadas no período avaliado." sqref="H45:H46" xr:uid="{00000000-0002-0000-0700-000000000000}">
      <formula1>1</formula1>
      <formula2>104</formula2>
    </dataValidation>
    <dataValidation type="whole" operator="lessThanOrEqual" allowBlank="1" showInputMessage="1" showErrorMessage="1" errorTitle="Erro" error="O valor máximo é 40." promptTitle="Valor máximo" prompt="O valor máximo para esta célula é de 40." sqref="G45:G47" xr:uid="{00000000-0002-0000-0700-000001000000}">
      <formula1>40</formula1>
    </dataValidation>
    <dataValidation type="whole" allowBlank="1" showInputMessage="1" showErrorMessage="1" errorTitle="Atenção" error="O período de 24 meses da avaliação corresponde a 104 semanas." promptTitle="Nº de semanas" prompt="Preencha com a quantidade de semanas em efetivo exercício na função." sqref="H6:H18" xr:uid="{00000000-0002-0000-0700-000002000000}">
      <formula1>1</formula1>
      <formula2>104</formula2>
    </dataValidation>
    <dataValidation type="whole" operator="lessThanOrEqual" allowBlank="1" showInputMessage="1" showErrorMessage="1" errorTitle="Erro" error="O valor máximo é 1." promptTitle="Valor máximo" prompt="O valor máximo para esta célula é de 1." sqref="G38:G39" xr:uid="{00000000-0002-0000-0700-000003000000}">
      <formula1>1</formula1>
    </dataValidation>
    <dataValidation type="whole" operator="lessThanOrEqual" allowBlank="1" showInputMessage="1" showErrorMessage="1" errorTitle="Erro" error="O valor máximo é 20." promptTitle="Valor máximo" prompt="O valor máximo para esta célula é de 20." sqref="G17 G30:G31" xr:uid="{00000000-0002-0000-0700-000004000000}">
      <formula1>20</formula1>
    </dataValidation>
    <dataValidation type="whole" operator="lessThanOrEqual" allowBlank="1" showInputMessage="1" showErrorMessage="1" errorTitle="Erro" error="O valor máximo é 2." promptTitle="Valor máximo" prompt="O valor máximo para esta célula é de 2." sqref="G29 G37 G40:G42 G16" xr:uid="{00000000-0002-0000-0700-000005000000}">
      <formula1>2</formula1>
    </dataValidation>
    <dataValidation type="whole" operator="lessThanOrEqual" allowBlank="1" showInputMessage="1" showErrorMessage="1" errorTitle="Erro" error="O valor máximo é 8." promptTitle="Valor máximo" prompt="O valor máximo para esta célula é de 8." sqref="G34:G35 G26" xr:uid="{00000000-0002-0000-0700-000006000000}">
      <formula1>8</formula1>
    </dataValidation>
    <dataValidation type="whole" operator="lessThanOrEqual" allowBlank="1" showInputMessage="1" showErrorMessage="1" errorTitle="Erro" error="O valor máximo é 3." promptTitle="Valor máximo" prompt="O valor máximo para esta célula é de 3." sqref="G28 G21:G25" xr:uid="{00000000-0002-0000-0700-000007000000}">
      <formula1>3</formula1>
    </dataValidation>
    <dataValidation type="whole" operator="lessThanOrEqual" allowBlank="1" showInputMessage="1" showErrorMessage="1" errorTitle="Erro" error="O valor máximo é 4." promptTitle="Valor máximo" prompt="O valor máximo para esta célula é de 4." sqref="G32 G36 G13 G15" xr:uid="{00000000-0002-0000-0700-000008000000}">
      <formula1>4</formula1>
    </dataValidation>
    <dataValidation type="whole" operator="lessThanOrEqual" allowBlank="1" showInputMessage="1" showErrorMessage="1" errorTitle="Erro" error="O valor máximo é 10." promptTitle="Valor máximo" prompt="O valor máximo para esta célula é de 10." sqref="G33 G14 G11" xr:uid="{00000000-0002-0000-0700-000009000000}">
      <formula1>10</formula1>
    </dataValidation>
    <dataValidation type="whole" operator="lessThanOrEqual" allowBlank="1" showInputMessage="1" showErrorMessage="1" errorTitle="Erro" error="O valor máximo é 12." promptTitle="Valor máximo" prompt="O valor máximo para esta célula é de 12." sqref="G10 G18" xr:uid="{00000000-0002-0000-0700-00000A000000}">
      <formula1>12</formula1>
    </dataValidation>
    <dataValidation type="whole" operator="lessThanOrEqual" allowBlank="1" showInputMessage="1" showErrorMessage="1" errorTitle="Erro" error="O valor máximo é 16." promptTitle="Valor máximo" prompt="O valor máximo para esta célula é de 16." sqref="G12 G9" xr:uid="{00000000-0002-0000-0700-00000B000000}">
      <formula1>16</formula1>
    </dataValidation>
    <dataValidation type="whole" operator="lessThanOrEqual" allowBlank="1" showInputMessage="1" showErrorMessage="1" errorTitle="Erro" error="O valor máximo é 28." promptTitle="Valor máximo" prompt="O valor máximo para esta célula é de 28." sqref="G8" xr:uid="{00000000-0002-0000-0700-00000C000000}">
      <formula1>28</formula1>
    </dataValidation>
    <dataValidation type="whole" operator="lessThanOrEqual" allowBlank="1" showInputMessage="1" showErrorMessage="1" errorTitle="Erro" error="O valor máximo é 32." promptTitle="Valor máximo" prompt="O valor máximo para esta célula é de 32." sqref="G7" xr:uid="{00000000-0002-0000-0700-00000D000000}">
      <formula1>32</formula1>
    </dataValidation>
    <dataValidation type="whole" operator="equal" allowBlank="1" showInputMessage="1" showErrorMessage="1" errorTitle="Valor único" error="Valor da célula = 40" promptTitle="Valor único" prompt="Esta célula só pode ser preenchida com o valor 40." sqref="G6" xr:uid="{00000000-0002-0000-0700-00000E000000}">
      <formula1>40</formula1>
    </dataValidation>
    <dataValidation type="whole" operator="lessThanOrEqual" allowBlank="1" showInputMessage="1" showErrorMessage="1" errorTitle="Erro" error="O valor máximo é 6." promptTitle="Valor máximo" prompt="O valor máximo para esta célula é de 6." sqref="G27" xr:uid="{00000000-0002-0000-0700-00000F000000}">
      <formula1>6</formula1>
    </dataValidation>
    <dataValidation type="whole" operator="lessThanOrEqual" allowBlank="1" showInputMessage="1" showErrorMessage="1" errorTitle="Erro" error="O valor máximo é 40." promptTitle="Valor Maximo" prompt="O valor máximo para esta célula é de 40." sqref="G48" xr:uid="{00000000-0002-0000-0700-000010000000}">
      <formula1>40</formula1>
    </dataValidation>
  </dataValidations>
  <printOptions horizontalCentered="1"/>
  <pageMargins left="0.23622047244094491" right="0.23622047244094491" top="0.35433070866141736" bottom="0.35433070866141736" header="0" footer="0"/>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pageSetUpPr fitToPage="1"/>
  </sheetPr>
  <dimension ref="A1:I53"/>
  <sheetViews>
    <sheetView showGridLines="0" showRowColHeaders="0" topLeftCell="A8" zoomScale="200" zoomScaleNormal="70" workbookViewId="0">
      <selection activeCell="G17" sqref="G17"/>
    </sheetView>
  </sheetViews>
  <sheetFormatPr defaultColWidth="9.140625" defaultRowHeight="15" x14ac:dyDescent="0.25"/>
  <cols>
    <col min="1" max="1" width="1.85546875" style="50" customWidth="1"/>
    <col min="2" max="2" width="9.42578125" style="50" customWidth="1"/>
    <col min="3" max="3" width="17.28515625" style="50" customWidth="1"/>
    <col min="4" max="4" width="22" style="50" customWidth="1"/>
    <col min="5" max="5" width="10.42578125" style="50" customWidth="1"/>
    <col min="6" max="6" width="9.85546875" style="50" customWidth="1"/>
    <col min="7" max="7" width="7" style="50" customWidth="1"/>
    <col min="8" max="8" width="10.28515625" style="50" customWidth="1"/>
    <col min="9" max="9" width="4.7109375" style="50" customWidth="1"/>
    <col min="10" max="16384" width="9.140625" style="50"/>
  </cols>
  <sheetData>
    <row r="1" spans="1:8" s="1" customFormat="1" ht="15" customHeight="1" thickBot="1" x14ac:dyDescent="0.3"/>
    <row r="2" spans="1:8" s="1" customFormat="1" ht="15" customHeight="1" thickBot="1" x14ac:dyDescent="0.3">
      <c r="B2" s="555" t="s">
        <v>381</v>
      </c>
      <c r="C2" s="556"/>
      <c r="D2" s="556"/>
      <c r="E2" s="556"/>
      <c r="F2" s="556"/>
      <c r="G2" s="556"/>
      <c r="H2" s="557"/>
    </row>
    <row r="3" spans="1:8" s="1" customFormat="1" ht="15" customHeight="1" thickBot="1" x14ac:dyDescent="0.3"/>
    <row r="4" spans="1:8" s="1" customFormat="1" ht="15" customHeight="1" x14ac:dyDescent="0.25">
      <c r="C4" s="633" t="s">
        <v>0</v>
      </c>
      <c r="D4" s="634"/>
      <c r="E4" s="637" t="s">
        <v>1</v>
      </c>
      <c r="F4" s="637" t="s">
        <v>2</v>
      </c>
      <c r="G4" s="637" t="s">
        <v>24</v>
      </c>
      <c r="H4" s="637" t="s">
        <v>5</v>
      </c>
    </row>
    <row r="5" spans="1:8" s="1" customFormat="1" ht="15" customHeight="1" thickBot="1" x14ac:dyDescent="0.3">
      <c r="B5" s="54"/>
      <c r="C5" s="635"/>
      <c r="D5" s="636"/>
      <c r="E5" s="638"/>
      <c r="F5" s="638"/>
      <c r="G5" s="638"/>
      <c r="H5" s="638"/>
    </row>
    <row r="6" spans="1:8" s="1" customFormat="1" ht="48" customHeight="1" x14ac:dyDescent="0.25">
      <c r="A6" s="2"/>
      <c r="B6" s="623" t="s">
        <v>77</v>
      </c>
      <c r="C6" s="364" t="s">
        <v>78</v>
      </c>
      <c r="D6" s="431"/>
      <c r="E6" s="659" t="s">
        <v>79</v>
      </c>
      <c r="F6" s="6">
        <v>10</v>
      </c>
      <c r="G6" s="55"/>
      <c r="H6" s="15">
        <f t="shared" ref="H6:H22" si="0">G6*F6</f>
        <v>0</v>
      </c>
    </row>
    <row r="7" spans="1:8" s="1" customFormat="1" ht="43.5" customHeight="1" x14ac:dyDescent="0.25">
      <c r="A7" s="2"/>
      <c r="B7" s="624"/>
      <c r="C7" s="364" t="s">
        <v>80</v>
      </c>
      <c r="D7" s="431"/>
      <c r="E7" s="659"/>
      <c r="F7" s="56">
        <v>6</v>
      </c>
      <c r="G7" s="57"/>
      <c r="H7" s="15">
        <f t="shared" si="0"/>
        <v>0</v>
      </c>
    </row>
    <row r="8" spans="1:8" s="1" customFormat="1" ht="30" customHeight="1" x14ac:dyDescent="0.25">
      <c r="A8" s="2"/>
      <c r="B8" s="624"/>
      <c r="C8" s="364" t="s">
        <v>81</v>
      </c>
      <c r="D8" s="431"/>
      <c r="E8" s="659"/>
      <c r="F8" s="56">
        <v>4</v>
      </c>
      <c r="G8" s="57"/>
      <c r="H8" s="15">
        <f t="shared" si="0"/>
        <v>0</v>
      </c>
    </row>
    <row r="9" spans="1:8" s="1" customFormat="1" ht="18" customHeight="1" x14ac:dyDescent="0.25">
      <c r="A9" s="2"/>
      <c r="B9" s="624"/>
      <c r="C9" s="627" t="s">
        <v>82</v>
      </c>
      <c r="D9" s="628"/>
      <c r="E9" s="659"/>
      <c r="F9" s="56">
        <v>3</v>
      </c>
      <c r="G9" s="14"/>
      <c r="H9" s="15">
        <f t="shared" si="0"/>
        <v>0</v>
      </c>
    </row>
    <row r="10" spans="1:8" s="1" customFormat="1" ht="18" customHeight="1" x14ac:dyDescent="0.25">
      <c r="A10" s="2"/>
      <c r="B10" s="624"/>
      <c r="C10" s="629" t="s">
        <v>83</v>
      </c>
      <c r="D10" s="58" t="s">
        <v>84</v>
      </c>
      <c r="E10" s="659"/>
      <c r="F10" s="12">
        <v>12</v>
      </c>
      <c r="G10" s="45"/>
      <c r="H10" s="15">
        <f t="shared" si="0"/>
        <v>0</v>
      </c>
    </row>
    <row r="11" spans="1:8" s="1" customFormat="1" ht="18" customHeight="1" x14ac:dyDescent="0.25">
      <c r="A11" s="2"/>
      <c r="B11" s="624"/>
      <c r="C11" s="629"/>
      <c r="D11" s="59" t="s">
        <v>85</v>
      </c>
      <c r="E11" s="659"/>
      <c r="F11" s="12">
        <v>6</v>
      </c>
      <c r="G11" s="14"/>
      <c r="H11" s="15">
        <f t="shared" si="0"/>
        <v>0</v>
      </c>
    </row>
    <row r="12" spans="1:8" s="1" customFormat="1" ht="18" customHeight="1" x14ac:dyDescent="0.25">
      <c r="A12" s="2"/>
      <c r="B12" s="624"/>
      <c r="C12" s="629"/>
      <c r="D12" s="58" t="s">
        <v>86</v>
      </c>
      <c r="E12" s="659"/>
      <c r="F12" s="12">
        <v>5</v>
      </c>
      <c r="G12" s="14"/>
      <c r="H12" s="23">
        <f t="shared" si="0"/>
        <v>0</v>
      </c>
    </row>
    <row r="13" spans="1:8" s="1" customFormat="1" ht="18" customHeight="1" x14ac:dyDescent="0.25">
      <c r="A13" s="2"/>
      <c r="B13" s="624"/>
      <c r="C13" s="629"/>
      <c r="D13" s="59" t="s">
        <v>87</v>
      </c>
      <c r="E13" s="659"/>
      <c r="F13" s="17">
        <v>4</v>
      </c>
      <c r="G13" s="14"/>
      <c r="H13" s="23">
        <f t="shared" si="0"/>
        <v>0</v>
      </c>
    </row>
    <row r="14" spans="1:8" s="1" customFormat="1" ht="42.75" customHeight="1" thickBot="1" x14ac:dyDescent="0.3">
      <c r="A14" s="2"/>
      <c r="B14" s="625"/>
      <c r="C14" s="365" t="s">
        <v>88</v>
      </c>
      <c r="D14" s="366"/>
      <c r="E14" s="24" t="s">
        <v>89</v>
      </c>
      <c r="F14" s="25">
        <v>2</v>
      </c>
      <c r="G14" s="14"/>
      <c r="H14" s="23">
        <f t="shared" si="0"/>
        <v>0</v>
      </c>
    </row>
    <row r="15" spans="1:8" s="1" customFormat="1" ht="18" customHeight="1" thickBot="1" x14ac:dyDescent="0.3">
      <c r="B15" s="623" t="s">
        <v>90</v>
      </c>
      <c r="C15" s="630" t="s">
        <v>91</v>
      </c>
      <c r="D15" s="60" t="s">
        <v>92</v>
      </c>
      <c r="E15" s="659" t="s">
        <v>93</v>
      </c>
      <c r="F15" s="6">
        <v>4</v>
      </c>
      <c r="G15" s="21"/>
      <c r="H15" s="9">
        <f t="shared" si="0"/>
        <v>0</v>
      </c>
    </row>
    <row r="16" spans="1:8" s="1" customFormat="1" ht="18" customHeight="1" thickBot="1" x14ac:dyDescent="0.3">
      <c r="B16" s="624"/>
      <c r="C16" s="379"/>
      <c r="D16" s="61" t="s">
        <v>94</v>
      </c>
      <c r="E16" s="659"/>
      <c r="F16" s="56">
        <v>2</v>
      </c>
      <c r="G16" s="62"/>
      <c r="H16" s="15">
        <f t="shared" si="0"/>
        <v>0</v>
      </c>
    </row>
    <row r="17" spans="2:8" s="1" customFormat="1" ht="18" customHeight="1" thickBot="1" x14ac:dyDescent="0.3">
      <c r="B17" s="624"/>
      <c r="C17" s="660" t="s">
        <v>95</v>
      </c>
      <c r="D17" s="60" t="s">
        <v>92</v>
      </c>
      <c r="E17" s="659"/>
      <c r="F17" s="56">
        <v>2</v>
      </c>
      <c r="G17" s="14"/>
      <c r="H17" s="15">
        <f t="shared" si="0"/>
        <v>0</v>
      </c>
    </row>
    <row r="18" spans="2:8" s="1" customFormat="1" ht="18" customHeight="1" x14ac:dyDescent="0.25">
      <c r="B18" s="624"/>
      <c r="C18" s="492"/>
      <c r="D18" s="61" t="s">
        <v>94</v>
      </c>
      <c r="E18" s="659"/>
      <c r="F18" s="56">
        <v>1</v>
      </c>
      <c r="G18" s="14"/>
      <c r="H18" s="15">
        <f t="shared" si="0"/>
        <v>0</v>
      </c>
    </row>
    <row r="19" spans="2:8" s="1" customFormat="1" ht="51.75" customHeight="1" thickBot="1" x14ac:dyDescent="0.3">
      <c r="B19" s="625"/>
      <c r="C19" s="661" t="s">
        <v>96</v>
      </c>
      <c r="D19" s="661"/>
      <c r="E19" s="38" t="s">
        <v>89</v>
      </c>
      <c r="F19" s="63">
        <v>0.5</v>
      </c>
      <c r="G19" s="45"/>
      <c r="H19" s="20">
        <f t="shared" si="0"/>
        <v>0</v>
      </c>
    </row>
    <row r="20" spans="2:8" s="1" customFormat="1" ht="35.25" customHeight="1" x14ac:dyDescent="0.25">
      <c r="B20" s="623" t="s">
        <v>97</v>
      </c>
      <c r="C20" s="381" t="s">
        <v>98</v>
      </c>
      <c r="D20" s="477"/>
      <c r="E20" s="662" t="s">
        <v>99</v>
      </c>
      <c r="F20" s="29">
        <v>0.4</v>
      </c>
      <c r="G20" s="40"/>
      <c r="H20" s="22">
        <f t="shared" si="0"/>
        <v>0</v>
      </c>
    </row>
    <row r="21" spans="2:8" s="1" customFormat="1" ht="24" customHeight="1" x14ac:dyDescent="0.25">
      <c r="B21" s="624"/>
      <c r="C21" s="664" t="s">
        <v>100</v>
      </c>
      <c r="D21" s="59" t="s">
        <v>101</v>
      </c>
      <c r="E21" s="659"/>
      <c r="F21" s="33">
        <v>1</v>
      </c>
      <c r="G21" s="14"/>
      <c r="H21" s="23">
        <f t="shared" si="0"/>
        <v>0</v>
      </c>
    </row>
    <row r="22" spans="2:8" s="1" customFormat="1" ht="27" customHeight="1" thickBot="1" x14ac:dyDescent="0.3">
      <c r="B22" s="625"/>
      <c r="C22" s="665"/>
      <c r="D22" s="64" t="s">
        <v>102</v>
      </c>
      <c r="E22" s="663"/>
      <c r="F22" s="25">
        <v>1.5</v>
      </c>
      <c r="G22" s="26"/>
      <c r="H22" s="20">
        <f t="shared" si="0"/>
        <v>0</v>
      </c>
    </row>
    <row r="23" spans="2:8" s="1" customFormat="1" ht="15" customHeight="1" x14ac:dyDescent="0.25">
      <c r="B23" s="65"/>
      <c r="E23" s="49"/>
      <c r="G23" s="66"/>
    </row>
    <row r="24" spans="2:8" s="1" customFormat="1" ht="15" customHeight="1" x14ac:dyDescent="0.25">
      <c r="B24" s="67" t="s">
        <v>103</v>
      </c>
      <c r="E24" s="49"/>
    </row>
    <row r="25" spans="2:8" s="1" customFormat="1" ht="37.5" customHeight="1" x14ac:dyDescent="0.25">
      <c r="B25" s="621" t="s">
        <v>104</v>
      </c>
      <c r="C25" s="621"/>
      <c r="D25" s="621"/>
      <c r="E25" s="621"/>
      <c r="F25" s="621"/>
      <c r="G25" s="621"/>
      <c r="H25" s="621"/>
    </row>
    <row r="26" spans="2:8" s="1" customFormat="1" ht="60.75" customHeight="1" x14ac:dyDescent="0.25">
      <c r="B26" s="621" t="s">
        <v>105</v>
      </c>
      <c r="C26" s="621"/>
      <c r="D26" s="621"/>
      <c r="E26" s="621"/>
      <c r="F26" s="621"/>
      <c r="G26" s="621"/>
      <c r="H26" s="621"/>
    </row>
    <row r="27" spans="2:8" s="1" customFormat="1" ht="39" customHeight="1" x14ac:dyDescent="0.25">
      <c r="B27" s="621" t="s">
        <v>106</v>
      </c>
      <c r="C27" s="621"/>
      <c r="D27" s="621"/>
      <c r="E27" s="621"/>
      <c r="F27" s="621"/>
      <c r="G27" s="621"/>
      <c r="H27" s="621"/>
    </row>
    <row r="28" spans="2:8" s="1" customFormat="1" ht="27" customHeight="1" x14ac:dyDescent="0.25">
      <c r="B28" s="621" t="s">
        <v>107</v>
      </c>
      <c r="C28" s="621"/>
      <c r="D28" s="621"/>
      <c r="E28" s="621"/>
      <c r="F28" s="621"/>
      <c r="G28" s="621"/>
      <c r="H28" s="621"/>
    </row>
    <row r="29" spans="2:8" s="1" customFormat="1" ht="30" customHeight="1" x14ac:dyDescent="0.25">
      <c r="B29" s="621" t="s">
        <v>108</v>
      </c>
      <c r="C29" s="621"/>
      <c r="D29" s="621"/>
      <c r="E29" s="621"/>
      <c r="F29" s="621"/>
      <c r="G29" s="621"/>
      <c r="H29" s="621"/>
    </row>
    <row r="30" spans="2:8" s="1" customFormat="1" ht="43.5" customHeight="1" x14ac:dyDescent="0.25">
      <c r="B30" s="621" t="s">
        <v>109</v>
      </c>
      <c r="C30" s="621"/>
      <c r="D30" s="621"/>
      <c r="E30" s="621"/>
      <c r="F30" s="621"/>
      <c r="G30" s="621"/>
      <c r="H30" s="621"/>
    </row>
    <row r="31" spans="2:8" s="1" customFormat="1" ht="14.25" customHeight="1" x14ac:dyDescent="0.25">
      <c r="B31" s="621" t="s">
        <v>110</v>
      </c>
      <c r="C31" s="621"/>
      <c r="D31" s="621"/>
      <c r="E31" s="621"/>
      <c r="F31" s="621"/>
      <c r="G31" s="621"/>
      <c r="H31" s="621"/>
    </row>
    <row r="32" spans="2:8" s="1" customFormat="1" ht="14.25" customHeight="1" x14ac:dyDescent="0.25">
      <c r="B32" s="621" t="s">
        <v>111</v>
      </c>
      <c r="C32" s="621"/>
      <c r="D32" s="621"/>
      <c r="E32" s="621"/>
      <c r="F32" s="621"/>
      <c r="G32" s="621"/>
      <c r="H32" s="621"/>
    </row>
    <row r="33" spans="2:9" s="1" customFormat="1" ht="15" customHeight="1" x14ac:dyDescent="0.25">
      <c r="B33" s="621" t="s">
        <v>112</v>
      </c>
      <c r="C33" s="621"/>
      <c r="D33" s="621"/>
      <c r="E33" s="621"/>
      <c r="F33" s="621"/>
      <c r="G33" s="621"/>
      <c r="H33" s="621"/>
    </row>
    <row r="34" spans="2:9" s="1" customFormat="1" ht="15" customHeight="1" x14ac:dyDescent="0.25">
      <c r="B34" s="621" t="s">
        <v>113</v>
      </c>
      <c r="C34" s="621"/>
      <c r="D34" s="621"/>
      <c r="E34" s="621"/>
      <c r="F34" s="621"/>
      <c r="G34" s="621"/>
      <c r="H34" s="621"/>
    </row>
    <row r="35" spans="2:9" s="1" customFormat="1" ht="15" customHeight="1" x14ac:dyDescent="0.25">
      <c r="B35" s="621" t="s">
        <v>114</v>
      </c>
      <c r="C35" s="621"/>
      <c r="D35" s="621"/>
      <c r="E35" s="621"/>
      <c r="F35" s="621"/>
      <c r="G35" s="621"/>
      <c r="H35" s="621"/>
    </row>
    <row r="36" spans="2:9" s="1" customFormat="1" ht="31.5" customHeight="1" x14ac:dyDescent="0.25">
      <c r="B36" s="621" t="s">
        <v>115</v>
      </c>
      <c r="C36" s="621"/>
      <c r="D36" s="621"/>
      <c r="E36" s="621"/>
      <c r="F36" s="621"/>
      <c r="G36" s="621"/>
      <c r="H36" s="621"/>
    </row>
    <row r="37" spans="2:9" s="1" customFormat="1" ht="15" customHeight="1" x14ac:dyDescent="0.25">
      <c r="B37" s="52"/>
    </row>
    <row r="38" spans="2:9" s="1" customFormat="1" ht="15" customHeight="1" x14ac:dyDescent="0.25">
      <c r="B38" s="666"/>
      <c r="C38" s="666"/>
    </row>
    <row r="39" spans="2:9" s="1" customFormat="1" ht="15" customHeight="1" x14ac:dyDescent="0.25">
      <c r="C39" s="667"/>
      <c r="D39" s="667"/>
      <c r="E39" s="667"/>
      <c r="F39" s="667"/>
      <c r="G39" s="667"/>
      <c r="H39" s="667"/>
      <c r="I39" s="667"/>
    </row>
    <row r="40" spans="2:9" s="1" customFormat="1" ht="15" customHeight="1" x14ac:dyDescent="0.25">
      <c r="C40" s="667"/>
      <c r="D40" s="667"/>
      <c r="E40" s="667"/>
      <c r="F40" s="667"/>
      <c r="G40" s="667"/>
      <c r="H40" s="667"/>
      <c r="I40" s="667"/>
    </row>
    <row r="41" spans="2:9" ht="31.5" customHeight="1" x14ac:dyDescent="0.25">
      <c r="C41" s="668"/>
      <c r="D41" s="668"/>
      <c r="E41" s="668"/>
      <c r="F41" s="668"/>
      <c r="G41" s="668"/>
      <c r="H41" s="668"/>
      <c r="I41" s="668"/>
    </row>
    <row r="42" spans="2:9" ht="20.100000000000001" customHeight="1" x14ac:dyDescent="0.25"/>
    <row r="43" spans="2:9" ht="20.100000000000001" customHeight="1" x14ac:dyDescent="0.25">
      <c r="B43" s="69"/>
      <c r="C43" s="70"/>
      <c r="D43" s="70"/>
      <c r="E43" s="70"/>
      <c r="F43" s="70"/>
    </row>
    <row r="44" spans="2:9" ht="20.100000000000001" customHeight="1" x14ac:dyDescent="0.25">
      <c r="B44" s="70"/>
      <c r="C44" s="69"/>
      <c r="D44" s="70"/>
      <c r="E44" s="70"/>
      <c r="F44" s="70"/>
    </row>
    <row r="45" spans="2:9" x14ac:dyDescent="0.25">
      <c r="B45" s="70"/>
      <c r="C45" s="69"/>
      <c r="D45" s="70"/>
      <c r="E45" s="70"/>
      <c r="F45" s="70"/>
    </row>
    <row r="47" spans="2:9" x14ac:dyDescent="0.25">
      <c r="G47" s="70"/>
    </row>
    <row r="48" spans="2:9" x14ac:dyDescent="0.25">
      <c r="G48" s="70"/>
    </row>
    <row r="49" spans="2:7" s="51" customFormat="1" ht="14.25" x14ac:dyDescent="0.25">
      <c r="G49" s="71"/>
    </row>
    <row r="50" spans="2:7" s="51" customFormat="1" ht="14.25" x14ac:dyDescent="0.25">
      <c r="B50" s="69"/>
      <c r="C50" s="69"/>
      <c r="D50" s="70"/>
      <c r="E50" s="70"/>
      <c r="F50" s="70"/>
      <c r="G50" s="70"/>
    </row>
    <row r="51" spans="2:7" s="51" customFormat="1" ht="14.25" x14ac:dyDescent="0.25">
      <c r="G51" s="70"/>
    </row>
    <row r="52" spans="2:7" s="51" customFormat="1" ht="14.25" x14ac:dyDescent="0.25">
      <c r="G52" s="70"/>
    </row>
    <row r="53" spans="2:7" s="51" customFormat="1" ht="14.25" x14ac:dyDescent="0.25">
      <c r="G53" s="70"/>
    </row>
  </sheetData>
  <sheetProtection algorithmName="SHA-512" hashValue="jjf+hXGXs/yv2nqL+S/iBjA1i4YYjhCnEbZm3TXEofKRuMWoGYgzaJs+RiXnUZ5P4LHEs2Mh+R17zpFBYYxeIQ==" saltValue="Ry6DGZcS6Xw7wgFB0dfZ4Q==" spinCount="100000" sheet="1" selectLockedCells="1"/>
  <mergeCells count="39">
    <mergeCell ref="B38:C38"/>
    <mergeCell ref="C39:I39"/>
    <mergeCell ref="C40:I40"/>
    <mergeCell ref="C41:I41"/>
    <mergeCell ref="B31:H31"/>
    <mergeCell ref="B32:H32"/>
    <mergeCell ref="B33:H33"/>
    <mergeCell ref="B34:H34"/>
    <mergeCell ref="B35:H35"/>
    <mergeCell ref="B36:H36"/>
    <mergeCell ref="B30:H30"/>
    <mergeCell ref="B15:B19"/>
    <mergeCell ref="C15:C16"/>
    <mergeCell ref="E15:E18"/>
    <mergeCell ref="C17:C18"/>
    <mergeCell ref="C19:D19"/>
    <mergeCell ref="B20:B22"/>
    <mergeCell ref="C20:D20"/>
    <mergeCell ref="E20:E22"/>
    <mergeCell ref="C21:C22"/>
    <mergeCell ref="B25:H25"/>
    <mergeCell ref="B26:H26"/>
    <mergeCell ref="B27:H27"/>
    <mergeCell ref="B28:H28"/>
    <mergeCell ref="B29:H29"/>
    <mergeCell ref="C9:D9"/>
    <mergeCell ref="C10:C13"/>
    <mergeCell ref="C14:D14"/>
    <mergeCell ref="B2:H2"/>
    <mergeCell ref="C4:D5"/>
    <mergeCell ref="E4:E5"/>
    <mergeCell ref="F4:F5"/>
    <mergeCell ref="G4:G5"/>
    <mergeCell ref="H4:H5"/>
    <mergeCell ref="B6:B14"/>
    <mergeCell ref="C6:D6"/>
    <mergeCell ref="E6:E13"/>
    <mergeCell ref="C7:D7"/>
    <mergeCell ref="C8:D8"/>
  </mergeCells>
  <printOptions horizontalCentered="1"/>
  <pageMargins left="0.23622047244094491" right="0.23622047244094491" top="0.35433070866141736" bottom="0.35433070866141736"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38d989-a202-4d88-bf04-0882ca54f5f0">
      <Terms xmlns="http://schemas.microsoft.com/office/infopath/2007/PartnerControls"/>
    </lcf76f155ced4ddcb4097134ff3c332f>
    <TaxCatchAll xmlns="3119b705-d388-441c-9ae0-0c4efddcd69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ED6D9712C5994D8B34EE0E82B88FEA" ma:contentTypeVersion="18" ma:contentTypeDescription="Crie um novo documento." ma:contentTypeScope="" ma:versionID="8f50e1e948bd8201319bfb1b24a3c7cd">
  <xsd:schema xmlns:xsd="http://www.w3.org/2001/XMLSchema" xmlns:xs="http://www.w3.org/2001/XMLSchema" xmlns:p="http://schemas.microsoft.com/office/2006/metadata/properties" xmlns:ns2="3038d989-a202-4d88-bf04-0882ca54f5f0" xmlns:ns3="3119b705-d388-441c-9ae0-0c4efddcd696" targetNamespace="http://schemas.microsoft.com/office/2006/metadata/properties" ma:root="true" ma:fieldsID="9962c634a817ca4486ec8b727e0a3fc3" ns2:_="" ns3:_="">
    <xsd:import namespace="3038d989-a202-4d88-bf04-0882ca54f5f0"/>
    <xsd:import namespace="3119b705-d388-441c-9ae0-0c4efddcd6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8d989-a202-4d88-bf04-0882ca54f5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c666036a-182f-4ecd-b44e-d420e52619f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9b705-d388-441c-9ae0-0c4efddcd69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7f6466d0-5e08-48b2-8571-f70b409d48b9}" ma:internalName="TaxCatchAll" ma:showField="CatchAllData" ma:web="3119b705-d388-441c-9ae0-0c4efddcd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3EEBE1-AE6D-432B-8F77-E8F1EAAAA081}">
  <ds:schemaRefs>
    <ds:schemaRef ds:uri="http://schemas.microsoft.com/sharepoint/v3/contenttype/forms"/>
  </ds:schemaRefs>
</ds:datastoreItem>
</file>

<file path=customXml/itemProps2.xml><?xml version="1.0" encoding="utf-8"?>
<ds:datastoreItem xmlns:ds="http://schemas.openxmlformats.org/officeDocument/2006/customXml" ds:itemID="{E6025BFF-4A72-4269-A8B0-E0E0524371C1}">
  <ds:schemaRefs>
    <ds:schemaRef ds:uri="http://schemas.microsoft.com/office/2006/metadata/properties"/>
    <ds:schemaRef ds:uri="http://schemas.microsoft.com/office/infopath/2007/PartnerControls"/>
    <ds:schemaRef ds:uri="http://purl.org/dc/terms/"/>
    <ds:schemaRef ds:uri="3119b705-d388-441c-9ae0-0c4efddcd696"/>
    <ds:schemaRef ds:uri="http://purl.org/dc/elements/1.1/"/>
    <ds:schemaRef ds:uri="http://schemas.microsoft.com/office/2006/documentManagement/types"/>
    <ds:schemaRef ds:uri="http://www.w3.org/XML/1998/namespace"/>
    <ds:schemaRef ds:uri="http://schemas.openxmlformats.org/package/2006/metadata/core-properties"/>
    <ds:schemaRef ds:uri="3038d989-a202-4d88-bf04-0882ca54f5f0"/>
    <ds:schemaRef ds:uri="http://purl.org/dc/dcmitype/"/>
  </ds:schemaRefs>
</ds:datastoreItem>
</file>

<file path=customXml/itemProps3.xml><?xml version="1.0" encoding="utf-8"?>
<ds:datastoreItem xmlns:ds="http://schemas.openxmlformats.org/officeDocument/2006/customXml" ds:itemID="{39A7C769-94F5-499A-A839-F5540D12C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8d989-a202-4d88-bf04-0882ca54f5f0"/>
    <ds:schemaRef ds:uri="3119b705-d388-441c-9ae0-0c4efddcd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12</vt:i4>
      </vt:variant>
    </vt:vector>
  </HeadingPairs>
  <TitlesOfParts>
    <vt:vector size="22" baseType="lpstr">
      <vt:lpstr>Total</vt:lpstr>
      <vt:lpstr>Docência - Disciplinas</vt:lpstr>
      <vt:lpstr>Docência EAD</vt:lpstr>
      <vt:lpstr>Docência - Estágio in Loco</vt:lpstr>
      <vt:lpstr>Orientações no Período</vt:lpstr>
      <vt:lpstr>Outras Atividades Acadêmicas</vt:lpstr>
      <vt:lpstr>Atividades Artísticas</vt:lpstr>
      <vt:lpstr>Atividades Complementares</vt:lpstr>
      <vt:lpstr>Atividades de Extensão</vt:lpstr>
      <vt:lpstr>Atividades de Pesquisa</vt:lpstr>
      <vt:lpstr>'Atividades Artísticas'!Area_de_impressao</vt:lpstr>
      <vt:lpstr>'Atividades Complementares'!Area_de_impressao</vt:lpstr>
      <vt:lpstr>'Atividades de Extensão'!Area_de_impressao</vt:lpstr>
      <vt:lpstr>'Atividades de Pesquisa'!Area_de_impressao</vt:lpstr>
      <vt:lpstr>'Docência - Disciplinas'!Area_de_impressao</vt:lpstr>
      <vt:lpstr>'Docência - Estágio in Loco'!Area_de_impressao</vt:lpstr>
      <vt:lpstr>'Docência EAD'!Area_de_impressao</vt:lpstr>
      <vt:lpstr>'Orientações no Período'!Area_de_impressao</vt:lpstr>
      <vt:lpstr>'Outras Atividades Acadêmicas'!Area_de_impressao</vt:lpstr>
      <vt:lpstr>Total!Area_de_impressao</vt:lpstr>
      <vt:lpstr>'Orientações no Período'!Titulos_de_impressao</vt:lpstr>
      <vt:lpstr>Total!Titulos_de_impressao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NOLTE</dc:creator>
  <cp:keywords/>
  <dc:description/>
  <cp:lastModifiedBy>DAYSE HAIME PASTORE</cp:lastModifiedBy>
  <cp:lastPrinted>2023-04-05T13:04:49Z</cp:lastPrinted>
  <dcterms:created xsi:type="dcterms:W3CDTF">2023-01-04T12:30:19Z</dcterms:created>
  <dcterms:modified xsi:type="dcterms:W3CDTF">2024-03-05T20:16:10Z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0x01010023ED6D9712C5994D8B34EE0E82B88FEA</vt:lpwstr>
  </property>
  <property fmtid="{D5CDD505-2E9C-101B-9397-08002B2CF9AE}" pid="3" name="MediaServiceImageTags">
    <vt:lpwstr/>
  </property>
</Properties>
</file>